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00" windowHeight="8640" tabRatio="943" activeTab="12"/>
  </bookViews>
  <sheets>
    <sheet name="Mártély összesen" sheetId="1" r:id="rId1"/>
    <sheet name="Önkormányzat" sheetId="2" r:id="rId2"/>
    <sheet name="Gondozási Kp" sheetId="3" r:id="rId3"/>
    <sheet name="ÁMK" sheetId="4" r:id="rId4"/>
    <sheet name="Normatíva" sheetId="5" r:id="rId5"/>
    <sheet name="Előirányzat felhasználás" sheetId="6" r:id="rId6"/>
    <sheet name="Pályázatok" sheetId="7" r:id="rId7"/>
    <sheet name="Hitelek" sheetId="8" r:id="rId8"/>
    <sheet name="Hitelek futamidő" sheetId="9" state="hidden" r:id="rId9"/>
    <sheet name="Évközi támogatások" sheetId="10" state="hidden" r:id="rId10"/>
    <sheet name="Állami támogatások2013" sheetId="11" state="hidden" r:id="rId11"/>
    <sheet name="vagyon" sheetId="12" r:id="rId12"/>
    <sheet name="Munka1" sheetId="13" r:id="rId13"/>
  </sheets>
  <definedNames>
    <definedName name="_xlnm.Print_Titles" localSheetId="1">'Önkormányzat'!$5:$6</definedName>
  </definedNames>
  <calcPr fullCalcOnLoad="1"/>
</workbook>
</file>

<file path=xl/sharedStrings.xml><?xml version="1.0" encoding="utf-8"?>
<sst xmlns="http://schemas.openxmlformats.org/spreadsheetml/2006/main" count="2425" uniqueCount="1080">
  <si>
    <t>Közp.ei.Üdülőhelyi feladatok támogatása (3.sz.melléklet 15. pontja)</t>
  </si>
  <si>
    <t>Központosított ei: 2012. évi bérkompenzáció</t>
  </si>
  <si>
    <t>Egyes jövedelempótló tám: Ápolási díj</t>
  </si>
  <si>
    <t>3.17</t>
  </si>
  <si>
    <t>Könyvtári érdekeltségnövelő támogatás (09.űrlap 070 sor)</t>
  </si>
  <si>
    <t>3.18</t>
  </si>
  <si>
    <t>3.19</t>
  </si>
  <si>
    <t>Egyéb közhatalmi bevételek</t>
  </si>
  <si>
    <t>Az intézmények finanszírozására 35.834 eft,közös hivatal működtetésére pénzeszköz átadás 51.092 e ft. 2.sz.mód: -500 eft átcsoportosítása külföldi kiküldetésre, 3. sz. mód: közös önk.hjárulás 51092-10177=40915eft, +55 eft Gondozási kp. +ÁMK 2894 működési,+645 felh.c.), 4.mód: ÁMK-nak Búzás Éva szem.jutt,jár.360eft+5894 ef gyerm.étk.=6254.5.sz.mód: ÁMK 49 eft közfogl.tám.önerő, 6.sz.mód: ÁMK:+257eft, Gondozási +1433efttámogatás.</t>
  </si>
  <si>
    <t>Egyéb kölcsön háztartásoknak</t>
  </si>
  <si>
    <t>Működési célő pe.átvétel ÁH-on kív.</t>
  </si>
  <si>
    <t>Finanszírozási kiadások aktív pü.müv.</t>
  </si>
  <si>
    <t>Finanszírozási bevételek passzív pü.müv.</t>
  </si>
  <si>
    <t>Finanszírozási kiadások, aktív pénzügyi műveletek kiadásai/ Finanszírozási bevételek passzív pénzügyi műveletek bevételei</t>
  </si>
  <si>
    <t xml:space="preserve">80-as űrlap </t>
  </si>
  <si>
    <t>Eltérés</t>
  </si>
  <si>
    <t>Könyvtári érdekeltségnövelő támogatás (09.űrlap 070 sor) felhalmozási célú</t>
  </si>
  <si>
    <t>Beszámoló szerinti</t>
  </si>
  <si>
    <t>Önkormányzat és intézményei mindösszesen adatok bruttó értéken</t>
  </si>
  <si>
    <t xml:space="preserve">Eszközök </t>
  </si>
  <si>
    <t>Sorszám</t>
  </si>
  <si>
    <t>Előző év 2012.</t>
  </si>
  <si>
    <t>Tárgy év 2013.</t>
  </si>
  <si>
    <t>Változás %-a</t>
  </si>
  <si>
    <t>állományi érték (e Ft)</t>
  </si>
  <si>
    <t>I. Immateriális javak</t>
  </si>
  <si>
    <t>01.</t>
  </si>
  <si>
    <t>II. Tárgyi eszközök (3+24+28)</t>
  </si>
  <si>
    <t>02.</t>
  </si>
  <si>
    <t>II./1. Törzsvagyon (4+12)</t>
  </si>
  <si>
    <t>03.</t>
  </si>
  <si>
    <t xml:space="preserve">    a/ Forgalomképtelen ingatlanok (5-től 11-ig)</t>
  </si>
  <si>
    <t>04.</t>
  </si>
  <si>
    <t>1. Út, híd, járda, alul- és felüljárók</t>
  </si>
  <si>
    <t>05.</t>
  </si>
  <si>
    <t>2. Út, járda alatti földterület, telek</t>
  </si>
  <si>
    <t>06.</t>
  </si>
  <si>
    <t>3. Parkok, játszóterek</t>
  </si>
  <si>
    <t>07.</t>
  </si>
  <si>
    <t>4. Folyók, vízfolyások, természetes és mesterséges tavak</t>
  </si>
  <si>
    <t>08.</t>
  </si>
  <si>
    <t>5. Árvízvédelmi töltések, belvízcsatornák</t>
  </si>
  <si>
    <t>09.</t>
  </si>
  <si>
    <t>6. Egyéb ingatlanok</t>
  </si>
  <si>
    <t>10.</t>
  </si>
  <si>
    <t>7. Folyamatban lévő ingatlan beruházás, felújítás</t>
  </si>
  <si>
    <t>11.</t>
  </si>
  <si>
    <t xml:space="preserve">   b/ Korlátozottan forgalomképes ingatlanok (13-tól 23-ig)</t>
  </si>
  <si>
    <t>12.</t>
  </si>
  <si>
    <t>1. Vízellátás közművei</t>
  </si>
  <si>
    <t>13.</t>
  </si>
  <si>
    <t>2. Szennyvíz és csapadékvíz elvezetés közművei</t>
  </si>
  <si>
    <t>14.</t>
  </si>
  <si>
    <t>3. Távhőellátás</t>
  </si>
  <si>
    <t>15.</t>
  </si>
  <si>
    <t>4. Közművek  (Vagyonértékű jogok gáz és villany vezeték)</t>
  </si>
  <si>
    <t>16.</t>
  </si>
  <si>
    <t>5. Intézmények ingatlanai</t>
  </si>
  <si>
    <t>17.</t>
  </si>
  <si>
    <t>6. Sportlétesítmények</t>
  </si>
  <si>
    <t>18.</t>
  </si>
  <si>
    <t>7. Állat- és növénykert</t>
  </si>
  <si>
    <t>19.</t>
  </si>
  <si>
    <t>8. Középületek és hozzájuk tartozó földek</t>
  </si>
  <si>
    <t>20.</t>
  </si>
  <si>
    <t>9. Műemlékek</t>
  </si>
  <si>
    <t>21.</t>
  </si>
  <si>
    <t>10. Védett természeti területek</t>
  </si>
  <si>
    <t>22.</t>
  </si>
  <si>
    <t>11. Folyamatban levő ingatlan beruházás</t>
  </si>
  <si>
    <t>23.</t>
  </si>
  <si>
    <t>II/2. Forgalomképes ingatlanok (25+26+27)</t>
  </si>
  <si>
    <t>24.</t>
  </si>
  <si>
    <t>1. Telkek, zártkerti és külterületi földterületek</t>
  </si>
  <si>
    <t>25.</t>
  </si>
  <si>
    <t>2. Épületek</t>
  </si>
  <si>
    <t>26.</t>
  </si>
  <si>
    <t>3. Folyamatban lévő ingatlan beruházás</t>
  </si>
  <si>
    <t>27.</t>
  </si>
  <si>
    <t>II./3. Egyéb tárgyi eszközök (29+30+31+32)</t>
  </si>
  <si>
    <t>28.</t>
  </si>
  <si>
    <t>1. Gépek, berendezések, felszerelések</t>
  </si>
  <si>
    <t>29.</t>
  </si>
  <si>
    <t>2. Járművek</t>
  </si>
  <si>
    <t>30.</t>
  </si>
  <si>
    <t>3. Tenyészállatok</t>
  </si>
  <si>
    <t>31.</t>
  </si>
  <si>
    <t>4. Beruházásra adott előlegek</t>
  </si>
  <si>
    <t>32.</t>
  </si>
  <si>
    <t xml:space="preserve">               ---</t>
  </si>
  <si>
    <t>III. Befektetett pénzügyi eszközök</t>
  </si>
  <si>
    <t>33.</t>
  </si>
  <si>
    <t>IV. Üzemeltetésre, kezelésre átadott, koncesszióba adott eszk.</t>
  </si>
  <si>
    <t>34.</t>
  </si>
  <si>
    <t>A) BEFEKTETETT ESZKÖZÖK ÖSSZESEN (1+2+33+34)</t>
  </si>
  <si>
    <t xml:space="preserve">I. Készletek </t>
  </si>
  <si>
    <t>36.</t>
  </si>
  <si>
    <t>II. Követelések összesen (38+39+44+45)</t>
  </si>
  <si>
    <t>37.</t>
  </si>
  <si>
    <t>1. Követelések áruszállításból, szolgáltatásból (vevők)</t>
  </si>
  <si>
    <t>38.</t>
  </si>
  <si>
    <t>2. Adósok</t>
  </si>
  <si>
    <t>39.</t>
  </si>
  <si>
    <t xml:space="preserve">              Ebből:      - helyi adóhátralék</t>
  </si>
  <si>
    <t>40.</t>
  </si>
  <si>
    <t xml:space="preserve">                             - lakbér hátralék</t>
  </si>
  <si>
    <t>41.</t>
  </si>
  <si>
    <t xml:space="preserve">                             - térítési díj hátralékok</t>
  </si>
  <si>
    <t>42.</t>
  </si>
  <si>
    <t xml:space="preserve">                             - egyéb hátralékok, stb</t>
  </si>
  <si>
    <t>43.</t>
  </si>
  <si>
    <t>3. Rövid lejáratú kölcsönök</t>
  </si>
  <si>
    <t>44.</t>
  </si>
  <si>
    <t>4. Egyéb követelések</t>
  </si>
  <si>
    <t>45.</t>
  </si>
  <si>
    <t>III. Értékpapírok</t>
  </si>
  <si>
    <t>46.</t>
  </si>
  <si>
    <t xml:space="preserve">IV. Pénzeszközök </t>
  </si>
  <si>
    <t>47.</t>
  </si>
  <si>
    <t>V. Egyéb aktív pénzügyi elszámolások</t>
  </si>
  <si>
    <t>48.</t>
  </si>
  <si>
    <t>B) FORGÓESZKÖZÖK ÖSSZESEN (36+37+46+47+48)</t>
  </si>
  <si>
    <t>49.</t>
  </si>
  <si>
    <t>ESZKÖZÖK ÖSSZESEN (35+49)</t>
  </si>
  <si>
    <t>50.</t>
  </si>
  <si>
    <t>Források</t>
  </si>
  <si>
    <t>1. Tartós tőke</t>
  </si>
  <si>
    <t>51.</t>
  </si>
  <si>
    <t>2. Tőkeváltozások</t>
  </si>
  <si>
    <t>52.</t>
  </si>
  <si>
    <t>3. Értékelési tartalék</t>
  </si>
  <si>
    <t>53.</t>
  </si>
  <si>
    <t>D.) Saját tőke összesen: ( 51+52)</t>
  </si>
  <si>
    <t>54.</t>
  </si>
  <si>
    <t>a./ Következő évben felhasználható pénzmaradvány (55+56)</t>
  </si>
  <si>
    <t>55.</t>
  </si>
  <si>
    <t>1. Tárgyévi költségvetési tartalék (pénzmaradvány)</t>
  </si>
  <si>
    <t>56.</t>
  </si>
  <si>
    <t>2. Előző év(ek) költségvetési tartalékai (pénzmaradvány)</t>
  </si>
  <si>
    <t>57.</t>
  </si>
  <si>
    <t>b./ Következő évben felhasználható vállalkozási eredmény (58+59)</t>
  </si>
  <si>
    <t>58.</t>
  </si>
  <si>
    <t>Költségvetési pénzmaradvány</t>
  </si>
  <si>
    <t>59.</t>
  </si>
  <si>
    <t>1. Tárgyévi vállalkozási eredmény</t>
  </si>
  <si>
    <t>60.</t>
  </si>
  <si>
    <t>2. Előző év(ek) vállalkozási eredménye</t>
  </si>
  <si>
    <t>61.</t>
  </si>
  <si>
    <t>E.) TARTALÉKOK ÖSSZESEN (55+58)</t>
  </si>
  <si>
    <t>62.</t>
  </si>
  <si>
    <t>I. Hosszú lejáratú kötelezettségek összesen</t>
  </si>
  <si>
    <t>63.</t>
  </si>
  <si>
    <t>1. Hosszú lejáratra kapott kölcsönök</t>
  </si>
  <si>
    <t>64.</t>
  </si>
  <si>
    <t>2. Tartozás (fejlesztési célú) kötvénykibocsátásból</t>
  </si>
  <si>
    <t>65.</t>
  </si>
  <si>
    <t>3. Beruházási és fejlesztési hitelek</t>
  </si>
  <si>
    <t>66.</t>
  </si>
  <si>
    <t>4. Egyéb hosszú lejáratú kötelezettségek</t>
  </si>
  <si>
    <t>67.</t>
  </si>
  <si>
    <t>II. Rövid lejáratú kötelezettségek összesen: (67+68+69+70)</t>
  </si>
  <si>
    <t>68.</t>
  </si>
  <si>
    <t>1. Rövid lejáratú kölcsönök</t>
  </si>
  <si>
    <t>69.</t>
  </si>
  <si>
    <t>2. Rövid lejáratú hitelek</t>
  </si>
  <si>
    <t>70.</t>
  </si>
  <si>
    <t>3. Kötelezettség áruszállításból és szolgáltatásból(szállítók)</t>
  </si>
  <si>
    <t>71.</t>
  </si>
  <si>
    <t>4. Egyéb rövid lejáratú kötelezettségek</t>
  </si>
  <si>
    <t>72.</t>
  </si>
  <si>
    <t xml:space="preserve">     Ebből: - helyi adókból származó túlfizetés</t>
  </si>
  <si>
    <t>73.</t>
  </si>
  <si>
    <t xml:space="preserve">                - közműdíjak túlfizetése miatti kötelezettség</t>
  </si>
  <si>
    <t>74.</t>
  </si>
  <si>
    <t xml:space="preserve">               -  lakbér túlfizetés</t>
  </si>
  <si>
    <t>75.</t>
  </si>
  <si>
    <t xml:space="preserve">               -  egyéb</t>
  </si>
  <si>
    <t>76.</t>
  </si>
  <si>
    <t>III. Egyéb passzív pénzügyi elszámolások</t>
  </si>
  <si>
    <t>77.</t>
  </si>
  <si>
    <t>F) KÖTELEZETTSÉGEK ÖSSZESEN (62+67+76)</t>
  </si>
  <si>
    <t>78.</t>
  </si>
  <si>
    <t>FORRÁSOK ÖSSZESEN (54+61+77)</t>
  </si>
  <si>
    <t>79.</t>
  </si>
  <si>
    <t xml:space="preserve">                                      Vagyonkimutatás                                       8. számú melléklet</t>
  </si>
  <si>
    <t xml:space="preserve">                                       2013. december 31.                                  /az adatok ezer Ft-ban/</t>
  </si>
  <si>
    <t>megnevezés</t>
  </si>
  <si>
    <t>előző évi állományi érték</t>
  </si>
  <si>
    <t>tárgyévi állományi érték</t>
  </si>
  <si>
    <t/>
  </si>
  <si>
    <t>ESZKÖZÖK</t>
  </si>
  <si>
    <t>01</t>
  </si>
  <si>
    <t>1. Alapítás-átszervezés aktivált értéke (111-ből,112-ből)</t>
  </si>
  <si>
    <t>02</t>
  </si>
  <si>
    <t>2. Kísérleti fejlesztés aktivált értéke (111-ből,112-ből)</t>
  </si>
  <si>
    <t>03</t>
  </si>
  <si>
    <t>3. Vagyoni értékű jogok (111-ből,112-ből)</t>
  </si>
  <si>
    <t>04</t>
  </si>
  <si>
    <t>4. Szellemi termékek (111-ből,112-ből)</t>
  </si>
  <si>
    <t>05</t>
  </si>
  <si>
    <t>5. Immateriális javakra adott előlegek (1181.,1182.)</t>
  </si>
  <si>
    <t>06</t>
  </si>
  <si>
    <t>6. Immateriális javak értékhelyesbítése (119.)</t>
  </si>
  <si>
    <t>07</t>
  </si>
  <si>
    <t>I. Immateriális javak összesen (01+...+06)</t>
  </si>
  <si>
    <t>08</t>
  </si>
  <si>
    <t>1. Ingatlanok és a kapcsolódó vagyoni értékű jogok (121.,122-ből)</t>
  </si>
  <si>
    <t>09</t>
  </si>
  <si>
    <t>2. Gépek, berendezések és felszerelések (1311.,1312-ből)</t>
  </si>
  <si>
    <t>10</t>
  </si>
  <si>
    <t>3. Járművek (1321.,1322-ből)</t>
  </si>
  <si>
    <t>11</t>
  </si>
  <si>
    <t>4. Tenyészállatok (141.,142-ből)</t>
  </si>
  <si>
    <t>12</t>
  </si>
  <si>
    <t>5. Beruházások,felújítások (122-ből,127.,1312-ből,1317.,1322-ből,1327.,142-ből,147.)</t>
  </si>
  <si>
    <t>13</t>
  </si>
  <si>
    <t>6. Beruházásra adott előlegek (128.,1318.,1328.,148.1598.,1599.)</t>
  </si>
  <si>
    <t>14</t>
  </si>
  <si>
    <t>7. Állami készletek, tartalékok (1591.,1592.)</t>
  </si>
  <si>
    <t>15</t>
  </si>
  <si>
    <t>8. Tárgyi eszközök értékhelyesbítése (129.,1319.,1329.,149.)</t>
  </si>
  <si>
    <t>16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</si>
  <si>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</si>
  <si>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</si>
  <si>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</si>
  <si>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</si>
  <si>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</si>
  <si>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</si>
  <si>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</si>
  <si>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</si>
  <si>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</si>
  <si>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21</t>
  </si>
  <si>
    <t>4. Hosszú lejáratú betétek (178., 1988.)</t>
  </si>
  <si>
    <t>22</t>
  </si>
  <si>
    <t>Ebből:  4/a Hosszú lejáratú betétek bekerülési (könyv szerinti) értéke (178)</t>
  </si>
  <si>
    <t>23</t>
  </si>
  <si>
    <t>4/b Hosszú lejáratú betétek elszámolt értékvesztése (1988)</t>
  </si>
  <si>
    <t>24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</si>
  <si>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</si>
  <si>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</si>
  <si>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</si>
  <si>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</si>
  <si>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</si>
  <si>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27</t>
  </si>
  <si>
    <t>1. Üzemeltetésre, kezelésre átadott eszközök (161., 162.)</t>
  </si>
  <si>
    <t>28</t>
  </si>
  <si>
    <t>2. Koncesszióba adott eszközök (163., 164.)</t>
  </si>
  <si>
    <t>29</t>
  </si>
  <si>
    <t>3. Vagyonkezelésbe adott eszközök (167., 168.)</t>
  </si>
  <si>
    <t>30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</si>
  <si>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</si>
  <si>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</si>
  <si>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</si>
  <si>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32</t>
  </si>
  <si>
    <t>IV. Üzemeltetésre, kezelésre átadott, koncesszióba, vagyonkezelésbe adott, illetve vagyonkezelésbe              vett eszközök  (27+…+31)</t>
  </si>
  <si>
    <t>33</t>
  </si>
  <si>
    <t>A) BEFEKTETETT ESZKÖZÖK ÖSSZESEN (07+16+26+32)</t>
  </si>
  <si>
    <t>34</t>
  </si>
  <si>
    <t>1. Anyagok (21., 241.)</t>
  </si>
  <si>
    <t>35</t>
  </si>
  <si>
    <t>2. Befejezetlen termelés és félkész termékek (253., 263.)</t>
  </si>
  <si>
    <t>36</t>
  </si>
  <si>
    <t>3. Növendék-, hízó és egyéb állatok (252., 262.)</t>
  </si>
  <si>
    <t>37</t>
  </si>
  <si>
    <t>4. Késztermékek (251., 261.)</t>
  </si>
  <si>
    <t>38</t>
  </si>
  <si>
    <t>5. Áruk, betétdíja gönyölegek, közvetített szolgáltatások (22., 231., 232., 234., 242., 243., 244., 246.)</t>
  </si>
  <si>
    <t>39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</si>
  <si>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</si>
  <si>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</si>
  <si>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</si>
  <si>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</si>
  <si>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</si>
  <si>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</si>
  <si>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</si>
  <si>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</si>
  <si>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</si>
  <si>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44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</si>
  <si>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</si>
  <si>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</si>
  <si>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</si>
  <si>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46</t>
  </si>
  <si>
    <t>Ebből: - támogatási program előlegek (2871.)</t>
  </si>
  <si>
    <t>47</t>
  </si>
  <si>
    <t>- előfinanszírozás miatti követelések (2876.)</t>
  </si>
  <si>
    <t>48</t>
  </si>
  <si>
    <t>- támogatási programok szabálytalan kifizetése miatti követelések (2872.)</t>
  </si>
  <si>
    <t>49</t>
  </si>
  <si>
    <t>- nemzetközi támogatási programok miatti követelések (2874.)</t>
  </si>
  <si>
    <t>50</t>
  </si>
  <si>
    <t>- garancia- és kezességvállalásból származó követelések (2873.)</t>
  </si>
  <si>
    <t>51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</si>
  <si>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</si>
  <si>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</si>
  <si>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</si>
  <si>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53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</si>
  <si>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</si>
  <si>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</si>
  <si>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</si>
  <si>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</si>
  <si>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</si>
  <si>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</si>
  <si>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</si>
  <si>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57</t>
  </si>
  <si>
    <t>2/a Forgatási célú hitelviszonyt megtestesítő értékpapír bekerülési (könyv szerinti) értéke (291-ből, 292-ből, 293-ból, 294-ből)</t>
  </si>
  <si>
    <t>58</t>
  </si>
  <si>
    <t>2/b Forgatási célú hitelviszonyt megtestesítő értékpapír elszámolt értékvesztése (298-ból)</t>
  </si>
  <si>
    <t>59</t>
  </si>
  <si>
    <t>III. Értékpapírok összesen (53+56)</t>
  </si>
  <si>
    <t>60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</si>
  <si>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</si>
  <si>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</si>
  <si>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</si>
  <si>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</si>
  <si>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</si>
  <si>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</si>
  <si>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</si>
  <si>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</si>
  <si>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</si>
  <si>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</si>
  <si>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</si>
  <si>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</si>
  <si>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</si>
  <si>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</si>
  <si>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</si>
  <si>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</si>
  <si>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</si>
  <si>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</si>
  <si>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</si>
  <si>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</si>
  <si>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</si>
  <si>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</si>
  <si>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</si>
  <si>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</si>
  <si>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</si>
  <si>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</si>
  <si>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</si>
  <si>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</si>
  <si>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</si>
  <si>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</si>
  <si>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</si>
  <si>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</si>
  <si>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</si>
  <si>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</si>
  <si>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</si>
  <si>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</si>
  <si>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</si>
  <si>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</si>
  <si>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</si>
  <si>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</si>
  <si>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</si>
  <si>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</si>
  <si>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</si>
  <si>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</si>
  <si>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</si>
  <si>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</si>
  <si>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</si>
  <si>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</si>
  <si>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</si>
  <si>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</si>
  <si>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</si>
  <si>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</si>
  <si>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</si>
  <si>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</si>
  <si>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</si>
  <si>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</si>
  <si>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</si>
  <si>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</si>
  <si>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</si>
  <si>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</si>
  <si>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</si>
  <si>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</si>
  <si>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</si>
  <si>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</si>
  <si>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</si>
  <si>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</si>
  <si>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</si>
  <si>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</si>
  <si>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</si>
  <si>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</si>
  <si>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</si>
  <si>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</si>
  <si>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</si>
  <si>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</si>
  <si>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</si>
  <si>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</si>
  <si>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</si>
  <si>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</si>
  <si>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</si>
  <si>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</si>
  <si>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</si>
  <si>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</si>
  <si>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</si>
  <si>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</si>
  <si>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</si>
  <si>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</si>
  <si>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</si>
  <si>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</si>
  <si>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</si>
  <si>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</si>
  <si>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</si>
  <si>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</si>
  <si>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</si>
  <si>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</si>
  <si>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</si>
  <si>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</si>
  <si>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</si>
  <si>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</si>
  <si>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</si>
  <si>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</si>
  <si>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</si>
  <si>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</si>
  <si>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</si>
  <si>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</si>
  <si>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</si>
  <si>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</si>
  <si>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</si>
  <si>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</si>
  <si>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</si>
  <si>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</si>
  <si>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</si>
  <si>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</si>
  <si>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</si>
  <si>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</si>
  <si>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</si>
  <si>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</si>
  <si>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</si>
  <si>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</si>
  <si>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</si>
  <si>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</si>
  <si>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</si>
  <si>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</si>
  <si>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</si>
  <si>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</si>
  <si>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</si>
  <si>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</si>
  <si>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</si>
  <si>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</si>
  <si>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</si>
  <si>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</si>
  <si>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</si>
  <si>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</si>
  <si>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</si>
  <si>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</si>
  <si>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</si>
  <si>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</si>
  <si>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</si>
  <si>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</si>
  <si>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</si>
  <si>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</si>
  <si>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</si>
  <si>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</si>
  <si>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</si>
  <si>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</si>
  <si>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</si>
  <si>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</si>
  <si>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</si>
  <si>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</si>
  <si>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</si>
  <si>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</si>
  <si>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</si>
  <si>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</si>
  <si>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</si>
  <si>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</si>
  <si>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</si>
  <si>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</si>
  <si>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</si>
  <si>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</si>
  <si>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</si>
  <si>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</si>
  <si>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</si>
  <si>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</si>
  <si>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</si>
  <si>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</si>
  <si>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</si>
  <si>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</si>
  <si>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</si>
  <si>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</si>
  <si>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</si>
  <si>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</si>
  <si>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</si>
  <si>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</si>
  <si>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</si>
  <si>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</si>
  <si>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</si>
  <si>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</si>
  <si>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Mártély Község Önkormányzat</t>
  </si>
  <si>
    <t>Cím</t>
  </si>
  <si>
    <t>Alcím</t>
  </si>
  <si>
    <t>Előir. csoport</t>
  </si>
  <si>
    <t>Kiem.előir.</t>
  </si>
  <si>
    <t>Alcím név</t>
  </si>
  <si>
    <t>Előir.csop név</t>
  </si>
  <si>
    <t>Kiemelt ei.neve</t>
  </si>
  <si>
    <t>Kiadás</t>
  </si>
  <si>
    <t>Bevétel</t>
  </si>
  <si>
    <t>Eredeti előirányzat</t>
  </si>
  <si>
    <t>Módosított előirányzat 2013.05.29</t>
  </si>
  <si>
    <t>I.</t>
  </si>
  <si>
    <t>Működési költségvetés</t>
  </si>
  <si>
    <t>Működési bevételek</t>
  </si>
  <si>
    <t>1.1</t>
  </si>
  <si>
    <t>Int.működ.kapcs.bevétel</t>
  </si>
  <si>
    <t>1.2</t>
  </si>
  <si>
    <t>ÁFA bevétel</t>
  </si>
  <si>
    <t>2</t>
  </si>
  <si>
    <t>Sajátos működési bevételek</t>
  </si>
  <si>
    <t>2.1</t>
  </si>
  <si>
    <t>Magánszemélyek kommunális adója</t>
  </si>
  <si>
    <t>2.2</t>
  </si>
  <si>
    <t>Idegenforgalmi adó tartózkodás után</t>
  </si>
  <si>
    <t>2.3</t>
  </si>
  <si>
    <t>Iparűzési adó</t>
  </si>
  <si>
    <t>2.4</t>
  </si>
  <si>
    <t>Pótlékok, bírságok</t>
  </si>
  <si>
    <t>2.5</t>
  </si>
  <si>
    <t>Gépjárműadó</t>
  </si>
  <si>
    <t>2.6</t>
  </si>
  <si>
    <t>Talajterhelési díj</t>
  </si>
  <si>
    <t>2.7</t>
  </si>
  <si>
    <t>Egyéb sajátos bevétel</t>
  </si>
  <si>
    <t>3</t>
  </si>
  <si>
    <t>Önkormányzat költségvetési támog.</t>
  </si>
  <si>
    <t>3.1</t>
  </si>
  <si>
    <t>I. Általános feladatok támogatása</t>
  </si>
  <si>
    <t>3.2</t>
  </si>
  <si>
    <t>II. Települési önkormányzatok köznevelési és gyermekétkeztetési feladatainak támogatása (óvoda működtetés, étkeztetés)</t>
  </si>
  <si>
    <t>3.3</t>
  </si>
  <si>
    <t>III.2. Hozzájárulás a pénzbeli szociális ellátásokhoz</t>
  </si>
  <si>
    <t>3.4</t>
  </si>
  <si>
    <t>III.3. Egyes szociális és gyermekjóléti feladatok támogatása</t>
  </si>
  <si>
    <t>3.5</t>
  </si>
  <si>
    <t>IV. A települési önkormányzatok kulturális feladatainak támogatása</t>
  </si>
  <si>
    <t>3.6</t>
  </si>
  <si>
    <t>Üdülőhelyi feladatok támogatása (3.sz.melléklet 15. pontja)</t>
  </si>
  <si>
    <t>4</t>
  </si>
  <si>
    <t>Működési kiadások</t>
  </si>
  <si>
    <t>4.1</t>
  </si>
  <si>
    <t>Személyi juttatás</t>
  </si>
  <si>
    <t>4.2</t>
  </si>
  <si>
    <t>Munkáltató járulék és Szoc.hj.adó</t>
  </si>
  <si>
    <t>4.3</t>
  </si>
  <si>
    <t>Dologi kiadások</t>
  </si>
  <si>
    <t>4.4</t>
  </si>
  <si>
    <t>Egyéb működési célú kiadás</t>
  </si>
  <si>
    <t>4.5</t>
  </si>
  <si>
    <t>Szociális juttatások</t>
  </si>
  <si>
    <t>5</t>
  </si>
  <si>
    <t>Pénzeszköz átvétel</t>
  </si>
  <si>
    <t>5.1</t>
  </si>
  <si>
    <t>Műk.célú támog.értékű átvett bev.</t>
  </si>
  <si>
    <t>5.3</t>
  </si>
  <si>
    <t>Előző évi költségvetési kiegészítés</t>
  </si>
  <si>
    <t>5.4</t>
  </si>
  <si>
    <t>Műk.célú péneszköz átvétel áh.kívül</t>
  </si>
  <si>
    <t>6</t>
  </si>
  <si>
    <t>Pénzeszköz átadás</t>
  </si>
  <si>
    <t>6.1</t>
  </si>
  <si>
    <t>Műk.célú támog.értékű átadott p.eszk.</t>
  </si>
  <si>
    <t>6.2</t>
  </si>
  <si>
    <t>Műk.célú péneszköz átadás áh.kívül</t>
  </si>
  <si>
    <t>6.3</t>
  </si>
  <si>
    <t>Intézmény finanszírozás (közös hivatal is)</t>
  </si>
  <si>
    <t>7</t>
  </si>
  <si>
    <t>Hitel felvétel, kölcsön visszafizetés</t>
  </si>
  <si>
    <t>8</t>
  </si>
  <si>
    <t>Hitel törlesztés.  kölcsön nyújtás</t>
  </si>
  <si>
    <t>9</t>
  </si>
  <si>
    <t>Előző évi pénzmaradvány felhasználás</t>
  </si>
  <si>
    <t>II.</t>
  </si>
  <si>
    <t>Felhalmozási költségvetés</t>
  </si>
  <si>
    <t>1</t>
  </si>
  <si>
    <t>Felhalmozási bevételek</t>
  </si>
  <si>
    <t>Önkormányzati vagyon bérbeadása</t>
  </si>
  <si>
    <t>Felh.célú támog.értékű átvett bev.</t>
  </si>
  <si>
    <t>1.3</t>
  </si>
  <si>
    <t>Önkormányzati lakótelek értékesítés</t>
  </si>
  <si>
    <t>1.4</t>
  </si>
  <si>
    <t>Felh.célú átvett pénzeszk. ÁH.kívül</t>
  </si>
  <si>
    <t>1.5</t>
  </si>
  <si>
    <t>Felh.célú kamatbevétel</t>
  </si>
  <si>
    <t>1.6</t>
  </si>
  <si>
    <t>Felhalmozási kiadás fordított ÁFA</t>
  </si>
  <si>
    <t>1.7</t>
  </si>
  <si>
    <t>Önkormányzati földterület értékesítés</t>
  </si>
  <si>
    <t>Felhalmozási kiadások</t>
  </si>
  <si>
    <t>Felújítás kiadásai</t>
  </si>
  <si>
    <t>Beruházás kiadásai</t>
  </si>
  <si>
    <t>Feljesztési hitel kamatkiadásai</t>
  </si>
  <si>
    <t>Alföldvíz Zrt 10 részvényvásárlás a 70/2013. (V.6.) Kt.határozat alapján</t>
  </si>
  <si>
    <t>Fejlesztési hitel felvétel</t>
  </si>
  <si>
    <t>Rövid lejáratú támog.megelőleg.hitel</t>
  </si>
  <si>
    <t>Hosszú lejáratú fejlesztési hitel</t>
  </si>
  <si>
    <t>Fejlesztési hitel törlesztés</t>
  </si>
  <si>
    <t>Felhalmozási célú pénzeszköz átadás</t>
  </si>
  <si>
    <t>Önkormányzati alcím összesen:</t>
  </si>
  <si>
    <t>Intézményi létszámkeret</t>
  </si>
  <si>
    <t>Közfoglalkoztatottak létszámkeret</t>
  </si>
  <si>
    <t>5.2</t>
  </si>
  <si>
    <t>Intézmény finanszírozás (ebből normatív állami támogatás 9 427 e ft, önkormányzati támogatás 2 258 e ft)</t>
  </si>
  <si>
    <t>Mártélyi Általános Művelődési Központ</t>
  </si>
  <si>
    <t>Intézmény finanszírozás (ebből normatív támogatás 25 794 e ft, önkormányzati 2 665 eft)</t>
  </si>
  <si>
    <t>Gépjárműadó 40 %-a</t>
  </si>
  <si>
    <t>Intézmény finanszírozás</t>
  </si>
  <si>
    <t xml:space="preserve">Intézmény finanszírozás </t>
  </si>
  <si>
    <t>Fejlesztési hitel kamatkiadásai</t>
  </si>
  <si>
    <t>(adatok E Ft-ban)</t>
  </si>
  <si>
    <t>522110 Közutak üzemeltetése</t>
  </si>
  <si>
    <t>Szakfeladat összesen:</t>
  </si>
  <si>
    <t>581400 Folyóirat, időszaki kiadvány</t>
  </si>
  <si>
    <t>680002 Nem lakóingatlan bérbeadása</t>
  </si>
  <si>
    <t>813000 Zöldterület kezelése</t>
  </si>
  <si>
    <t>841112-2 Önkormányzati jogalkotás</t>
  </si>
  <si>
    <t>Előző évi pénzmaradvány felhasználása, működési célú kötelezettséggel terhelt pénzmaradvány 29671, szabad működési pénzmaradvány 8839 eft</t>
  </si>
  <si>
    <t>841113 Adó beszedése, ellenőrzése</t>
  </si>
  <si>
    <t>841402 Közvilágítás</t>
  </si>
  <si>
    <t>841403 Községgazdálkodás és m.n.s.szolg.</t>
  </si>
  <si>
    <t>Felh.célú támogatás értékű bevétel</t>
  </si>
  <si>
    <t>Felújítás kiadásai (az 56/2013. (IV.24)Kt.határozat alapján kátyúzási munkálatok elvégzése szerződés szerint)</t>
  </si>
  <si>
    <t>841901 Önkormányzatok elszámolásai</t>
  </si>
  <si>
    <t>Önkormányzati föld értékesítése</t>
  </si>
  <si>
    <t>841906-9 Finanszírozási műveletek</t>
  </si>
  <si>
    <t>Fejlesztési hitel</t>
  </si>
  <si>
    <t>841907-9 Önkormányat elszámolásai költségvetési szerveikkel</t>
  </si>
  <si>
    <t>842541 Ár-, és belvízi védekezés</t>
  </si>
  <si>
    <t>862101 Házorvosi alapellátás</t>
  </si>
  <si>
    <t>862301 Fogorvosi alapellátás</t>
  </si>
  <si>
    <t>869042 Család és nővédelmi ellátás</t>
  </si>
  <si>
    <t>Foglalkoztatottak létszáma</t>
  </si>
  <si>
    <t>882116 Ápolási díj méltányos</t>
  </si>
  <si>
    <t>882122 Átmeneti segély pénzbeli</t>
  </si>
  <si>
    <t>882123 Temetési segély pénzbeli</t>
  </si>
  <si>
    <t>882124 Rendkívüli gyermekvédelmi ellátás</t>
  </si>
  <si>
    <t>882129 Egyéb önkormányzati eseti ellátások</t>
  </si>
  <si>
    <t>882201 Adósságkezelési szolgáltatás</t>
  </si>
  <si>
    <t>882203 Köztemetés</t>
  </si>
  <si>
    <t>889201 Gyermekjóléti szolgáltatás</t>
  </si>
  <si>
    <t>889924 Családsegítő szolgálat</t>
  </si>
  <si>
    <t>890301 Civilszervezetek működési támogatása</t>
  </si>
  <si>
    <t>890442-1 Foglalkoztatást helyettesítő támogatásra jogosultak hosszabb időtartamú közfoglalkoztatása</t>
  </si>
  <si>
    <t>Közfoglalkoztatottak létszáma</t>
  </si>
  <si>
    <t>890443-1 Egyéb közfoglalkoztatás</t>
  </si>
  <si>
    <t>960302 Köztemető fenntartás</t>
  </si>
  <si>
    <t>852011 KEOP-Erdei iskola felújítása</t>
  </si>
  <si>
    <t>910502-1 Közművelődési intézmények működtetése</t>
  </si>
  <si>
    <t>360000-1 Víztermelés, -kezelés, - ellátás</t>
  </si>
  <si>
    <t>5.5</t>
  </si>
  <si>
    <t>370000-1 Szennyvíz gyűjtése, tisztítása, elhelyezése</t>
  </si>
  <si>
    <t>Kiadási főösszeg:</t>
  </si>
  <si>
    <t>Bevételi főösszeg</t>
  </si>
  <si>
    <t>Gondozási Központja</t>
  </si>
  <si>
    <t>881011 Idősek nappali ellátása</t>
  </si>
  <si>
    <t>889921 Szociális étkeztetés</t>
  </si>
  <si>
    <t>889922 Házi segítségnyújtás</t>
  </si>
  <si>
    <t>889928 Falugondnoki, tanyagondnoki szolgáltatás</t>
  </si>
  <si>
    <t>841907-9 Önkormányzatok elszámolásai költségvetési szerveikkel</t>
  </si>
  <si>
    <t>Előző évi pénzmaradvány igénybevétele és felhasználása, kötelezettséggel terhelt pénzmaradvány</t>
  </si>
  <si>
    <t>Intézményi létszámkeret /fő</t>
  </si>
  <si>
    <t>562913 Iskolai intézményi étkeztetés</t>
  </si>
  <si>
    <t>562917 Mukahelyi vendéglátás</t>
  </si>
  <si>
    <t>562920 Egyéb vendéglátás</t>
  </si>
  <si>
    <t>851011 Óvodai nevelés, ellátás</t>
  </si>
  <si>
    <t>851012 SNI gyermek óvodai nevelése, ellátása</t>
  </si>
  <si>
    <t>8512011 Erdei iskola</t>
  </si>
  <si>
    <t>910123 Könyvtári szolgáltatások</t>
  </si>
  <si>
    <t>Véglegesen átvett pénzeszköz</t>
  </si>
  <si>
    <t>Előző évi pénzmaradvány igénybevétele és felhasználása, kötelezettséggel terhelt pénzmaradvány 108 e Ft, szabad pénzmaradvány 147 e Ft</t>
  </si>
  <si>
    <t>2. sz. melléklet</t>
  </si>
  <si>
    <t>1. sz. Módosítás 2013.05.29</t>
  </si>
  <si>
    <t>3.sz.melléklet</t>
  </si>
  <si>
    <t>2013. évi költségvetési eredeti és módosított előirányzatok</t>
  </si>
  <si>
    <t>1. sz. melléklet</t>
  </si>
  <si>
    <t>2013. évi eredeti költségvetési előirányzat és módosításai</t>
  </si>
  <si>
    <t>Önkormányzati költségvetés kiadási főösszeg</t>
  </si>
  <si>
    <t>Önkormányzati költségvetés bevételi főösszeg:</t>
  </si>
  <si>
    <t>Halmozódás</t>
  </si>
  <si>
    <t>Nettósított költségvetés kiadási főösszeg:</t>
  </si>
  <si>
    <t>Nettósított költségvetés bevételi főösszeg:</t>
  </si>
  <si>
    <t>Költségvetési hiány finanszírozás (likvidhitel forgalom)</t>
  </si>
  <si>
    <t>Költségvetési engedélyezett létszámkeret</t>
  </si>
  <si>
    <t>Tervezett közfoglalkoztatotti létszám</t>
  </si>
  <si>
    <t>Mártély Község Önkormányzat Gondozási Központ</t>
  </si>
  <si>
    <t>Gondozási Központ alcím összesen:</t>
  </si>
  <si>
    <t>Mártélyi ÁMK alcím összesen:</t>
  </si>
  <si>
    <t>Mártély Község Önkormányzat összesen:</t>
  </si>
  <si>
    <t>Önkormányzat összesen:</t>
  </si>
  <si>
    <t>2.sz. módosítás 2013.07.03</t>
  </si>
  <si>
    <t>Módosított előirányzat 2013.07.03</t>
  </si>
  <si>
    <t>Előirányzat felhasználási ütemterv 2013.</t>
  </si>
  <si>
    <t>5. számú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</si>
  <si>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</si>
  <si>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</si>
  <si>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</si>
  <si>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</si>
  <si>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</si>
  <si>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</si>
  <si>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</si>
  <si>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</si>
  <si>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</si>
  <si>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</si>
  <si>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</si>
  <si>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</si>
  <si>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</si>
  <si>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</si>
  <si>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Mártély Község Önkormányzata</t>
  </si>
  <si>
    <t>Munkaadót terhelő járulékok</t>
  </si>
  <si>
    <t>Dologi és egyéb  folyó kiadások</t>
  </si>
  <si>
    <t>Működési célú átadott pénzeszközök</t>
  </si>
  <si>
    <t>Beruházási és felújítási kiadások</t>
  </si>
  <si>
    <t>Előző évi pénzmaradvány felhasználása</t>
  </si>
  <si>
    <t>Összesen:</t>
  </si>
  <si>
    <t>Intézményi működési bevételek</t>
  </si>
  <si>
    <t>Adóbevételek</t>
  </si>
  <si>
    <t>Önkormányzat működési támogatása</t>
  </si>
  <si>
    <t>Támogatásértékű működési bevételek</t>
  </si>
  <si>
    <t>Támogatásértékű felhalmozási bevételek</t>
  </si>
  <si>
    <t>Működési célú pénzeszköz átvétel</t>
  </si>
  <si>
    <t>Felhalmozási célú pe. Átvétel</t>
  </si>
  <si>
    <t>Előző évi pénzmaradvány igénybevétele</t>
  </si>
  <si>
    <t>Támogatási kölcsönök visszatérülése, igénybevétele</t>
  </si>
  <si>
    <t>3.7</t>
  </si>
  <si>
    <t>3.8</t>
  </si>
  <si>
    <t>Összesítő</t>
  </si>
  <si>
    <t>3.sz. módosítás 2013.09.25</t>
  </si>
  <si>
    <t>Módosított előirányzat 2013.09.25</t>
  </si>
  <si>
    <t>4.sz.melléklet</t>
  </si>
  <si>
    <t>A helyi önkormányzatok átalános működésének és ágazati feladatainak 2013. évi támogatása - Mártély</t>
  </si>
  <si>
    <t>KSH kód:</t>
  </si>
  <si>
    <t>Lakosok száma 2012.01.01.</t>
  </si>
  <si>
    <t>1318 fő</t>
  </si>
  <si>
    <t>Jogcím száma</t>
  </si>
  <si>
    <t>Jogcím megnevezése</t>
  </si>
  <si>
    <t>I.1.a)</t>
  </si>
  <si>
    <t>Önkormányzati hivatal működésének támogatása</t>
  </si>
  <si>
    <t>2013. év első 4 hónapjának átmeneti támogatása - elismert hivatali létszám alapján</t>
  </si>
  <si>
    <t>2013. május 01-től 8 havi időarányos támogatás - elismert hivatali létszám alapján</t>
  </si>
  <si>
    <t>I.1.b)</t>
  </si>
  <si>
    <t>Település-üzemeltetéshez kapcsolódó feladatellátás támogatása</t>
  </si>
  <si>
    <t>I.1.c)</t>
  </si>
  <si>
    <t>Beszámítás összege</t>
  </si>
  <si>
    <t>I.1.d)</t>
  </si>
  <si>
    <t>II.1.</t>
  </si>
  <si>
    <t>Óvodapedagógusok támogatása</t>
  </si>
  <si>
    <t>Segítők támogatása</t>
  </si>
  <si>
    <t>II.2.</t>
  </si>
  <si>
    <t>Óvodaműködtetési támogatás</t>
  </si>
  <si>
    <t>Óvodaműködtetési támogatás - 8 hónap</t>
  </si>
  <si>
    <t>Óvodaműködtetési támogatás - 4 hónap</t>
  </si>
  <si>
    <t>II.3.a)</t>
  </si>
  <si>
    <t>Ingyenes és kedvezményes gyermekétkeztetés támogatása</t>
  </si>
  <si>
    <t>TELEPÜLÉSI ÖNKORMÁNYZATOK KÖZNEVELÉSI ÉS GYERMEKÉTKEZTETÉSI FELADATAINAK TÁMOGATÁSA ÖSSZESEN</t>
  </si>
  <si>
    <t>III.2.</t>
  </si>
  <si>
    <t>Szociális és gyermekjóléi alapszolgáltatások átlalános feladatai</t>
  </si>
  <si>
    <t>Szociális étkeztetés</t>
  </si>
  <si>
    <t>Házi segítségnyújtás</t>
  </si>
  <si>
    <t>Falugondnoki vagy tanyagondnoki szolgáltatás</t>
  </si>
  <si>
    <t>Időskorúak nappali intézményi ellátása</t>
  </si>
  <si>
    <t>III.3.</t>
  </si>
  <si>
    <t>III.</t>
  </si>
  <si>
    <t>A TELEPÜLÉSI ÖNKORMÁNYZATOK SZOCIÁLIS ÉS GYERMEKJÓLÉTI FELADATAINAK TÁMOGATÁSA ÖSSZESEN</t>
  </si>
  <si>
    <t>IV.</t>
  </si>
  <si>
    <t>A TELEPÜLÉSI ÖNKORMÁNYZATOK KULTURÁLIS FELADATAINAK TÁMOGATÁSA ÖSSZESEN</t>
  </si>
  <si>
    <t>Helyi önkormányzatok egyes költségvetési kapcsolatokból számított bevételei összesen</t>
  </si>
  <si>
    <t>Támogatás összege (Ft) 2013.01.01</t>
  </si>
  <si>
    <t>I.1.aa)</t>
  </si>
  <si>
    <t>I.1.ab)</t>
  </si>
  <si>
    <t>I.1.ba)</t>
  </si>
  <si>
    <t>I.1.bc)</t>
  </si>
  <si>
    <t>Köztemető fenntartással kapcsolatos feladatok támogatása</t>
  </si>
  <si>
    <t>Közutak fenntartásának támogatása</t>
  </si>
  <si>
    <t>HELYI ÖNKORMÁNYZATOK MŰKÖDÉSÉNEK ÁLTALÁNOS TÁMOGATÁSA ÖSSZESEN</t>
  </si>
  <si>
    <t>A zöldterület gazdálkodással kapcsolatos feladatok ellátásának támogatása</t>
  </si>
  <si>
    <t xml:space="preserve">I.1.bd) </t>
  </si>
  <si>
    <t xml:space="preserve">I.1.a)-c) (1) </t>
  </si>
  <si>
    <t>2013. április 30-ig az I.1.a-c) jogcímen nyújtott éves támogatás összesen</t>
  </si>
  <si>
    <t xml:space="preserve">I.1.a)-c) (2) </t>
  </si>
  <si>
    <t>2013. május 01-től az I.1.a-c) jogcímen nyújtott éves támogatás összesen</t>
  </si>
  <si>
    <t>II.1. (1)</t>
  </si>
  <si>
    <t>II.1. (1) 1</t>
  </si>
  <si>
    <t>Óvodapedagósuk elismert létszáma 2013. évben 8 hónapra  4-1 fő</t>
  </si>
  <si>
    <t>II.1. (2) 1</t>
  </si>
  <si>
    <t>Óvodapedagógusok nevelő munkáját közvetlenül segítők száma a Közokt.tv.1.sz.mell.1.része szerint</t>
  </si>
  <si>
    <t>II.1.(1) 2</t>
  </si>
  <si>
    <t>Óvodapedagógusok elismert létszáma 2013. évben 4 hónapra</t>
  </si>
  <si>
    <t>II.1. (2) 2</t>
  </si>
  <si>
    <t>Óvodapedagógusok nevelő munkáját közvetlenül segítők száma a Közokt.tv.2.sz.mell. szerint</t>
  </si>
  <si>
    <t>II.2. (7) 1</t>
  </si>
  <si>
    <t>II.2 (8) 2</t>
  </si>
  <si>
    <t>II.3.b) (1)</t>
  </si>
  <si>
    <t>III.3.c (1)</t>
  </si>
  <si>
    <t>III.3.d (1)</t>
  </si>
  <si>
    <t>III.3</t>
  </si>
  <si>
    <t>III.3.e</t>
  </si>
  <si>
    <t>III.3.f (1)</t>
  </si>
  <si>
    <t>Áprilisi, júliusi lemondás, pótigénylés</t>
  </si>
  <si>
    <t>Normatív támogatás összesen</t>
  </si>
  <si>
    <t>Kötött felhasználású támogatások</t>
  </si>
  <si>
    <t>3.mell.17.</t>
  </si>
  <si>
    <t>IX.fej.2.cím III.1</t>
  </si>
  <si>
    <t>Ápolási díj</t>
  </si>
  <si>
    <t>2013. évi bérkompenzáció</t>
  </si>
  <si>
    <t>IX.fej. 3.cím</t>
  </si>
  <si>
    <t>Szerkezetátalakítási tartalék</t>
  </si>
  <si>
    <t>IX.fej. 2.cím</t>
  </si>
  <si>
    <t>Kötött felhasználású támogatások összesen:</t>
  </si>
  <si>
    <t>Mártély Község Önkormányzatának költségvetési támogatása összesen:</t>
  </si>
  <si>
    <t>6. számú melléklet</t>
  </si>
  <si>
    <t>Mártély Község Önkormányzata pályázati programok bemutatása 2013. évben</t>
  </si>
  <si>
    <t>Pályázat megnevezése</t>
  </si>
  <si>
    <t>Pályázati azonosító</t>
  </si>
  <si>
    <t>Tervezett pályázati kiadás 2013. évben</t>
  </si>
  <si>
    <t>Tervezett pályázati bevételek 2013. évben</t>
  </si>
  <si>
    <t>A projekt leírása, a pályázat megvalósítása</t>
  </si>
  <si>
    <t>1.</t>
  </si>
  <si>
    <t>"Ez nem Tiszavirág" - Erdei Iskola felújítása Mártélyon</t>
  </si>
  <si>
    <t>KEOP-3.3.0/09-2010-0001</t>
  </si>
  <si>
    <t>Mártély, Fő u. 45. szám alatti Klebelsberg épületben található erdei iskola teljes felújítása, akadálymentesítés, megújuló energiatermelő rendszerek alkalmazásával. Az erdei iskola foglalkozásaihoz szükséges eszközök beszerzése. Képzés, program kidolgozás, zárórendezvény, kiadvány.</t>
  </si>
  <si>
    <t>2.</t>
  </si>
  <si>
    <t>Integrált Közösségi és Szolgáltató tér kialakítása Mártélyon</t>
  </si>
  <si>
    <t>MVH 6.356.01.01</t>
  </si>
  <si>
    <t>A Mártély Fő u. 49. szám alatti Faluház részleges felújítása, akadálymentesítése. A tartalmi elemek: tanoda, korai fejlesztés, közösségfejlesztés, ifjúsági szolgáltatások, lakossági tanácsadás céljait szolgáló eszközök és bútorok beszerzése, egy fő munkabére.</t>
  </si>
  <si>
    <t>3.</t>
  </si>
  <si>
    <t>Mártélyi Tisza-Múzeum</t>
  </si>
  <si>
    <t>Európai Mezőgazdasági és Vidékfejlesztési Alapból a 103/2012. (X. 01.) VM rendelet a "A vidéki örökség megőrzése"</t>
  </si>
  <si>
    <t>Az egykori iskolaépület felújítása, múzeummá alakítás. Akadálymentesítés, megújuló energiatermelő berendezés beépítése. Szabadtéri kiállítás létrehozása</t>
  </si>
  <si>
    <t>4.</t>
  </si>
  <si>
    <t>Hódmezővásárhely-Mártély-Székkutas Ivóvízminőség-javító Projekt</t>
  </si>
  <si>
    <t>KEOP-1.3.0/09-11-2011-0044</t>
  </si>
  <si>
    <t>A 2013. évi saját erő összegét a településeknek meg kell előlegezniük, az EU Önerő Alap rendelet február-március hóban jelenik meg. A 6/2012. (III.01.) BM rendelet 100 %-ban biztosítja a program megvalósulását, a megelőlegezéshez szükséges a tervezett kölcsön, amelyet nem egy összegben, hanem részletekben kell esetleges pénzügyileg teljesíteni.</t>
  </si>
  <si>
    <t>Helyi szervezési intézkedésekhez kapcsolódó többletkiadások támogatása (Prémiumévek progr.)</t>
  </si>
  <si>
    <t>3.9</t>
  </si>
  <si>
    <t>3.10</t>
  </si>
  <si>
    <t>3.11</t>
  </si>
  <si>
    <t>3.12</t>
  </si>
  <si>
    <t>3.13</t>
  </si>
  <si>
    <t>3.14</t>
  </si>
  <si>
    <t>3.15</t>
  </si>
  <si>
    <t>KIADÁSOK</t>
  </si>
  <si>
    <t>KIADÁSOK ÖSSZESEN:</t>
  </si>
  <si>
    <t>BEVÉTELEK</t>
  </si>
  <si>
    <t>Személyi juttatások</t>
  </si>
  <si>
    <t>Munkaadói járulékok</t>
  </si>
  <si>
    <t>Dologi és egyéb folyó kiadások</t>
  </si>
  <si>
    <t>Támért.működési bevételek</t>
  </si>
  <si>
    <t>Támért.felhalmozási célú bevételek</t>
  </si>
  <si>
    <t>Felhalmozási célú pénzeszköz átvétel</t>
  </si>
  <si>
    <t>Fenntartói finanszírozás</t>
  </si>
  <si>
    <t>BEVÉTELEK ÖSSZESEN:</t>
  </si>
  <si>
    <t>Intézmény finanszírozás (ebből normatív állami támogatás 9 427+55=9482 e ft, önkormányzati támogatás 2 258 e ft)</t>
  </si>
  <si>
    <t>Működési célú átadott pe.ÁH belül</t>
  </si>
  <si>
    <t>Működési célú átadott pe.ÁH kívül</t>
  </si>
  <si>
    <t>Rövid lejáratú tám.megelőző hitel</t>
  </si>
  <si>
    <t>Intézmények finanszírozása</t>
  </si>
  <si>
    <t>Egyéb sajátos bevételek (helyi adók)</t>
  </si>
  <si>
    <t>Felhalmozási c.kölcsön Ivóvíz program</t>
  </si>
  <si>
    <t>Felhalmozási célú hitelek</t>
  </si>
  <si>
    <t>Felhalmozási célú kölcsön Ivóvíz prgr.</t>
  </si>
  <si>
    <t>Hitel felvétel, kölcsön visszafiz.</t>
  </si>
  <si>
    <t>Hitel törlesztés.  kölcsön nyújt.</t>
  </si>
  <si>
    <t>Int.működ.kapcs.bev.(ívóvíz kintlévő is)</t>
  </si>
  <si>
    <t>Ivóvízminőségi-javító pr. önerő kölcsön</t>
  </si>
  <si>
    <t>7.1</t>
  </si>
  <si>
    <t>Klíma Faluház</t>
  </si>
  <si>
    <t>3 db Ariwell(meglévő) klíma szerelése</t>
  </si>
  <si>
    <t>Támért.felhalm.bevételek</t>
  </si>
  <si>
    <t>Intézmény finanszírozás (ebből normatív támogatás 24 149 e ft, 3.sz.mód: júl.lemndás: -2308eft=21841+PÉP+önk.tám.)</t>
  </si>
  <si>
    <t>7.2</t>
  </si>
  <si>
    <t>2013. évi eredeti és módosított előirányzatok</t>
  </si>
  <si>
    <t>4.sz. módosítás 2013.10.30</t>
  </si>
  <si>
    <t>Módosított előirányzat 2013.10.30</t>
  </si>
  <si>
    <t>Felhalm.c.pénzeszk.átad.ÁH.belül</t>
  </si>
  <si>
    <t>Működési célú ávett pe.</t>
  </si>
  <si>
    <t>Műk.célú átvett pe.TÁMOP612</t>
  </si>
  <si>
    <t>Előirányzat módosítás 2013.10.30</t>
  </si>
  <si>
    <t>5.</t>
  </si>
  <si>
    <t>Egészségre nevelő és szemléletformáló életmód programok - lokális színterek</t>
  </si>
  <si>
    <t>TÁMOP6.1.2-11/1-2012-1615</t>
  </si>
  <si>
    <t>A program megvalósításának határideje 2013.09.01-2014. 08.31. 2013-ban 2 495 647 forint előleg folyósítására kerül sor, amelyet a pályázatra kell fordítani, a program 100 %-os támogatottságú. Személyi jellegű kiadásokra (projektmenedzsment) és előadásokra, konferenciákra, rendezvényekre lehet fordítani.</t>
  </si>
  <si>
    <t>Önkormányzat költségvetési támogatása</t>
  </si>
  <si>
    <t>Közfoglalkoztatottak létszáma:</t>
  </si>
  <si>
    <t>Közfoglalkoztatott létszám:</t>
  </si>
  <si>
    <t>Rövid lejáratú hitelek</t>
  </si>
  <si>
    <t>Szerződés száma</t>
  </si>
  <si>
    <t>Tőketartozás</t>
  </si>
  <si>
    <t>Lejárat</t>
  </si>
  <si>
    <t>57200172-60000161</t>
  </si>
  <si>
    <t>Éven belüli lejáratú támogatás előfinanszírozási hitelhez, "Mártélyi IKSZT kialakítása" pályázat támogatást megelőlegező hitel</t>
  </si>
  <si>
    <t>Rövid lejáratú hitelek összesen:</t>
  </si>
  <si>
    <t>Hosszú lejáratú hitelek</t>
  </si>
  <si>
    <t xml:space="preserve">Összeg </t>
  </si>
  <si>
    <t>57200172-60000044</t>
  </si>
  <si>
    <t>Önkormányzati Infrastruktúrafejlesztési Hitelprogram keretében a Magyar Fejlesztési Bank Zrt által refinanszírozott beruházási célú hitelhez "Erdei iskola"</t>
  </si>
  <si>
    <t>57200172-60000154</t>
  </si>
  <si>
    <t>Önkormányzati Infrastruktúrafejlesztési Hitelprogram keretében a Magyar Fejlesztési Bank Zrt által refinanszírozott beruházási célú hitelhez "Faluház felújítása" pályázat önrész</t>
  </si>
  <si>
    <t>Hosszú lejáratú hitelek összesen:</t>
  </si>
  <si>
    <t>Mártély Csatornaberuházó Víziközmű Társulat jogutódja 2013.11.08-tól</t>
  </si>
  <si>
    <t>7. sz. melléklet</t>
  </si>
  <si>
    <t>Tárgyi eszköz értékesítés "TATA" gjármű</t>
  </si>
  <si>
    <t>Beruházás kiadásai: Land Rover JA602 beszerzése</t>
  </si>
  <si>
    <t>Hitelállomány 2013.11.30</t>
  </si>
  <si>
    <t>Fizetési kötelezettség 2013.</t>
  </si>
  <si>
    <t>Fizetési kötelezettség 2014.03.31.</t>
  </si>
  <si>
    <t>Éven belüli lejáratú támogatás előfinanszírozási hitelhez "Mártélyi IKSZ kialakítása" pályázat támogatást megelőlegező hitel. Hitelszerződés meghosszabbítva 2014.03.31-ig testületi döntés alapján</t>
  </si>
  <si>
    <t>Mártély Község Önkormányzat - Hosszú lejáratú hitelek 2013.11.30</t>
  </si>
  <si>
    <t>Mártély Község Önkormányzat - Rövid lejáratú hitelek 2013.11.30</t>
  </si>
  <si>
    <t>Fizetési kötelezettség 2014.</t>
  </si>
  <si>
    <t>Fizetési kötelezettség 2015.</t>
  </si>
  <si>
    <t>Fizetési kötelezettség 2016.</t>
  </si>
  <si>
    <t>Fizetési kötelezettség 2017.</t>
  </si>
  <si>
    <t>Fizetési kötelezettség 2018.</t>
  </si>
  <si>
    <t>Fizetési kötelezettség 2019.</t>
  </si>
  <si>
    <t>Fizetési kötelezettség 2020.</t>
  </si>
  <si>
    <t>Fizetési kötelezettség 2021.</t>
  </si>
  <si>
    <t>Fizetési kötelezettség 2022.</t>
  </si>
  <si>
    <t>Fizetési kötelezettség 2023.</t>
  </si>
  <si>
    <t>Fizetési kötelezettség 2024.</t>
  </si>
  <si>
    <t>Fizetési kötelezettség 2025.</t>
  </si>
  <si>
    <t>Fizetési kötelezettség 2026.</t>
  </si>
  <si>
    <t>Fizetési kötelezettség 2027.</t>
  </si>
  <si>
    <t>Fizetési kötelezettség 2028.</t>
  </si>
  <si>
    <t>Fizetési kötelezettség 2029.</t>
  </si>
  <si>
    <t>Fizetési kötelezettség 2030.</t>
  </si>
  <si>
    <t>Fizetési kötelezettség 2031.11.01</t>
  </si>
  <si>
    <t>Önkormányzati infrastruktúra feljesztési Hitelprogram keretében a Magyar Fejlesztési Bank Zrt által refinanszírozott beruházási célú hitelhez "Erdei Iskola" pályázati önrész</t>
  </si>
  <si>
    <t>Önkormányzati Inrastruktúra-fejlesztési Hitelprogram keretében a Magyar Fejlesztési Bank Zrt álta refinanszírozott beruházási célú hitelhez "Faluház felújítása" pályázati önrész</t>
  </si>
  <si>
    <t>Mártélyi Csatornaberuházó Víziközmű Társulat 2013.11.08-i megszűnése miatt a lejárt hitelek a törvényi szabályozás miatt a jogutód Mártély Község Önkormányzatára szállnak át. Lejárt hitel: 81.387.844.-- ft,+késedelmi kamat: 13.470.389 ft.</t>
  </si>
  <si>
    <t>Előriányzat módosítás 2013.12.11.</t>
  </si>
  <si>
    <t>Módosított előirányzat 2013.12.11.</t>
  </si>
  <si>
    <t>5.sz. módosítás 2013.12.11.</t>
  </si>
  <si>
    <t>CSVKT megszűnése miatt jogutódlás, lakossági befizetések, hátralék</t>
  </si>
  <si>
    <t>CSVKT megszűnése miatt jogutódlás Unicredit Bank lejárt tőketartozás 81 388 eft, késedelmi kamat 13 470 e ft</t>
  </si>
  <si>
    <t>Önkormányzati lakótelek és ingatlan értékesítés,5. sz. mód: az Unicredit Bank felé fennálló lejárt hiteltartozás és kamatainak fedezetére</t>
  </si>
  <si>
    <t>CSVKT átszállt rövidlejáratú hitel</t>
  </si>
  <si>
    <t>Támogatási hitelek, kölcsönök folyósítása, visszafizetése</t>
  </si>
  <si>
    <t>Előriányzat módosítás 2013.12.31.</t>
  </si>
  <si>
    <t>2013. évi teljesítés</t>
  </si>
  <si>
    <t>Teljesítés mértéke %-ban</t>
  </si>
  <si>
    <t>562912 Óvodai intézményi étkeztetés</t>
  </si>
  <si>
    <t>910502 Közművelődési intézmények működtet.</t>
  </si>
  <si>
    <t>680002 Nem lakóingatlan bérbeadás, üzemeltetés</t>
  </si>
  <si>
    <t>Támogatásért.műk.bevét.elk.pénza.</t>
  </si>
  <si>
    <t>Alföldvíz Zrt 10 részvényvásárlás a 70/2013. (V.6.) Kt.határozat alapján Önkormányzati tulajdon</t>
  </si>
  <si>
    <t>Műk.célú pénzeszk.átv.ÁH-on kívül</t>
  </si>
  <si>
    <t>Átmeneti ivóvízellátás biztosításával kapcs.ktg-ek támogatása</t>
  </si>
  <si>
    <t>Aktív időbeli elhatárolások/Passzív időbeli elhatárolások</t>
  </si>
  <si>
    <t>Intézményi létszámkeret (10+2fő prémiuméves)</t>
  </si>
  <si>
    <t>Mártély Község Önkormányzat hitelei 2013.12.31</t>
  </si>
  <si>
    <t>Hitelek összesen (tőketartozás+kamatok) 2013.12.31-én:</t>
  </si>
  <si>
    <t>Mártély Csatornaberuházó Víziközmű Társulat 2013.11.08-i megszűnésével a lejárt  hitelek és késedelmi kamatok (Unicredit Bank) jogszabály szerinti átszállása a jogutód önkormányzatra. A 2013.11.18-i banki kimutatás szerint a lejárt tőketartozás: 81.387.843,73 ft, a késedelmi kamat: 13.470.388,93 ft, összesen: 94.858.233 ft. 2013.12.31-i állapot: 76 323 705 ft tőke+14 518 777 ft kamat=90 842 482 ft.</t>
  </si>
  <si>
    <t>Felújítás kiadásai (Faluház)</t>
  </si>
  <si>
    <t>5.6</t>
  </si>
  <si>
    <t>ASR Ivóvíz ellátására szolgáló konténer</t>
  </si>
  <si>
    <t>Szoftver beszerzés (Faluház)</t>
  </si>
  <si>
    <t>562913 Iskolai étkeztetés</t>
  </si>
  <si>
    <t>Vásárolt élelmezés</t>
  </si>
  <si>
    <t>Vásárolt élelmezés beszámítandó áfa</t>
  </si>
  <si>
    <t>Rövid lejáratú  hitel, kölcsön</t>
  </si>
  <si>
    <t>6.sz. módosítás 2014.02.26</t>
  </si>
  <si>
    <t>Módosított előirányzat 2014.02.26</t>
  </si>
  <si>
    <t>Ingyenes és kedvezményes intézményi étkeztetés</t>
  </si>
  <si>
    <t>Óvodapedagógusok és az óvodapedagógusk munkáját közvetlenül segítők bértámogatása</t>
  </si>
  <si>
    <t>Normatív támogatások összesen:</t>
  </si>
  <si>
    <t xml:space="preserve">Egyes jövedelempótló támogatás:Foglalkoztatást helyettesítő támogatás </t>
  </si>
  <si>
    <t xml:space="preserve">Egyes jövedelempótló támogatás: Lakásfenntartási támogatás </t>
  </si>
  <si>
    <t>Egyes jövedelempótló támogatás:Rendszeres szociális segély</t>
  </si>
  <si>
    <t>MÁK egyeztetés</t>
  </si>
  <si>
    <t>3.16</t>
  </si>
  <si>
    <t>I. Általános feladatok támogatása (09.űrlap:001.sor)</t>
  </si>
  <si>
    <t>Óvodapedagógusok és az óvodapedagógusk munkáját közvetlenül segítők bértámogatása (09.űrlap:003.sor)</t>
  </si>
  <si>
    <t>Óvodaműködtetési támogatás (09.űrlap:004.sor)</t>
  </si>
  <si>
    <t>Ingyenes és kedvezményes intézményi étkeztetés (09.űrlap:005.sor)</t>
  </si>
  <si>
    <t>Egyes jövedelempótló támogatás:Foglalkoztatást helyettesítő támogatás (09.űrlap:007.sor)</t>
  </si>
  <si>
    <t>Egyes jövedelempótló támogatás: Lakásfenntartási támogatás (09.űrlap:007.sor)</t>
  </si>
  <si>
    <t>Egyes jövedelempótló támogatás:Rendszeres szociális segély(09.űrlap:007.sor)</t>
  </si>
  <si>
    <t>Szerkezetátalakítási tartalék (09.űrlap:015.sor)</t>
  </si>
  <si>
    <t>Egyes jövedelempótló támogatások:Foglalkoztatást helyettesítő támogatás (09.űrlap: 007.sor)</t>
  </si>
  <si>
    <t>Egyes jövedelempótló támogatások: Lakásfenntartási támogatás (09.űrlap:007.sor)</t>
  </si>
  <si>
    <t>Egyéb műkdöési célő központi támogatás: Helyi szervezési intézkedésekhez kapcsolódó többletkiadás támogatása PÉP (09.űrlap:013.sor)</t>
  </si>
  <si>
    <t>Egyes jövedelempótló támogatások:Rendszeres szociális segély (09.űrlap: 007.sor)</t>
  </si>
  <si>
    <t>Központosított előirányzatok: Könyvtári érdekeltségnövelő támogatás (09.űrlap: 070.sor)</t>
  </si>
  <si>
    <t>Egyéb működési célú központi támogatás: Erzsébet utalvány (09.űrlap: 018.sor)</t>
  </si>
  <si>
    <t>Egyéb működési célú központi támogatás: Tűzifa támogatása (09.űrlap: 018. sor)</t>
  </si>
  <si>
    <t>Egyéb működési célú központi támogatás: Átmeneti ivóvízellátás biztosításával kapcs.ktg.támogatása (09.űrlap: 018. sor)</t>
  </si>
  <si>
    <t>Egyéb működési célú központi támogatás:2013. évi bérkompenzáció (09.űrlap: 018. sor)</t>
  </si>
  <si>
    <t>Működési célú közp.előir.: Üdülőhelyi feladatok támogatása (09.űrlap: 013.sor)</t>
  </si>
  <si>
    <t>Működési célú közp. Előir.: Lakott külterülettel kapcsolatos feladatok támogatása (09.űrlap:013.sor)</t>
  </si>
  <si>
    <t>Óvodaműködtetési támogatás (09.űrlap: 004.sor)</t>
  </si>
  <si>
    <t>Óvodai, iskolai étkeztetés támogatása (09.űrlap: 005.sor)</t>
  </si>
  <si>
    <t>Egyéb kötelező önkormányzati feladatok támogatása (09.űrlap: 001.sor)</t>
  </si>
  <si>
    <t>Óvodapedagógusok és az óvodapedagógusok nevelő munkáját közvetlenül segítők bértámogatása (09. űrlap: 003.sor)</t>
  </si>
  <si>
    <t xml:space="preserve"> Hozzájárulás a pénzbeli szociális ellátásokhoz (09.űrlap: 008.sor)</t>
  </si>
  <si>
    <t xml:space="preserve"> Egyes szociális és gyermekjóléti feladatok támogatása összesen: (09.űrlap: 009.sor)</t>
  </si>
  <si>
    <t>Könyvtári, közművelődési és múzeumi feladatok támogatása (09.űrlap: 011.sor)</t>
  </si>
  <si>
    <t>Mártély Községi Önkormányzat</t>
  </si>
  <si>
    <t>Értesítés kelte</t>
  </si>
  <si>
    <t>Foglalkoztatást helyettesítő támogatás</t>
  </si>
  <si>
    <t>Rendszeres szociális segély</t>
  </si>
  <si>
    <t>Lakásfenntartási támogatás</t>
  </si>
  <si>
    <t>Üdülőhelyi feladatok tám.</t>
  </si>
  <si>
    <t>Lakott területtel kapcs.tám.</t>
  </si>
  <si>
    <t>Helyi szervezési intézkedésekhez kapcs.tám.</t>
  </si>
  <si>
    <t>2012.évi bérkompenzáció</t>
  </si>
  <si>
    <t>Bérkompenzáció</t>
  </si>
  <si>
    <t>Szociális célú tűzifa tám.</t>
  </si>
  <si>
    <t>Ámeneti ivóvíz támogatás</t>
  </si>
  <si>
    <t>Erzsébet utalvány</t>
  </si>
  <si>
    <t>Évközi értesítések előirányzat módosításáról- Magyar Államkincstár</t>
  </si>
  <si>
    <t xml:space="preserve"> 2013.05.06</t>
  </si>
  <si>
    <t>MÁK</t>
  </si>
  <si>
    <t>Eltérések</t>
  </si>
  <si>
    <t>Egyes jövedelempótló támogatások: Ápolási díj (09.űrlap: 007.sor)</t>
  </si>
  <si>
    <t>Működési célú központosított előirányzatok: 2012. évi bérkompenzáció (09.űrlap: 013.sor)</t>
  </si>
  <si>
    <t>?</t>
  </si>
  <si>
    <t>Egyes jövelempótló támogatások (09.űrlap:007.sor)</t>
  </si>
  <si>
    <t>Központosított előirányzatok (09. űrlap: 013.sor)</t>
  </si>
  <si>
    <t>Egyéb működési célú központi támogatás (09. űrlap: 018. sor)</t>
  </si>
  <si>
    <t>Állami támogatások egyeztetése a Magyar Államkincstár utalásai alapján - Mártély Önkormányzat</t>
  </si>
  <si>
    <t>Utalás időpontja</t>
  </si>
  <si>
    <t>Bank</t>
  </si>
  <si>
    <t>Lakott külterülettel kapcs.feladatok támogatása</t>
  </si>
  <si>
    <t>I. Települési önkormányzatok működésének általános támogatása (2.sz.mell.I.pontja)</t>
  </si>
  <si>
    <t>Óvodapedagógusok és a munkájukat közvetlenül segítők bértámogatása</t>
  </si>
  <si>
    <t>Ingyenes és kedvezményes étkeztetés támogatása</t>
  </si>
  <si>
    <t>Hozzájárulás a pénzbeli szociális ellátásokhoz (2.sz.mell.III.2pontja)</t>
  </si>
  <si>
    <t>Házi segítségnyúj-tás</t>
  </si>
  <si>
    <t>Települési önkormányzatok támogatása nyilvános könyvtári ellátási és a közművelődési feladatokhoz (2.sz.mell.IV.1.d pontja)</t>
  </si>
  <si>
    <t>Helyi szervezési intézkedésekhez kapcsolódó többletkiadások támogatása (3.sz.mell.6.pont)</t>
  </si>
  <si>
    <t>A költségvetési szerveknél foglalkoztatottak 2013. évi kompenzációja</t>
  </si>
  <si>
    <t>Állami támogatás összesen</t>
  </si>
  <si>
    <t>Nettófinan-szírozás</t>
  </si>
  <si>
    <t>Nettósítási külön-bözetek</t>
  </si>
  <si>
    <t>Normatíva összesen</t>
  </si>
  <si>
    <t>B002/001</t>
  </si>
  <si>
    <t>B002/003</t>
  </si>
  <si>
    <t>B002/004</t>
  </si>
  <si>
    <t>nettófin.</t>
  </si>
  <si>
    <t>B002/005</t>
  </si>
  <si>
    <t>B002/007</t>
  </si>
  <si>
    <t>B002/010</t>
  </si>
  <si>
    <t>B002/014</t>
  </si>
  <si>
    <t>B002/15</t>
  </si>
  <si>
    <t>B001/086</t>
  </si>
  <si>
    <t>B001/107</t>
  </si>
  <si>
    <t>B001/110</t>
  </si>
  <si>
    <t>I.félév:</t>
  </si>
  <si>
    <t>II. félév:</t>
  </si>
  <si>
    <t>Egyes szociális feladatok támogatása</t>
  </si>
  <si>
    <t>B019/010</t>
  </si>
  <si>
    <t>július</t>
  </si>
  <si>
    <t>december</t>
  </si>
  <si>
    <t>145/2013</t>
  </si>
  <si>
    <t>183/2013</t>
  </si>
  <si>
    <t>201/2013</t>
  </si>
  <si>
    <t>001</t>
  </si>
  <si>
    <t>003</t>
  </si>
  <si>
    <t>004</t>
  </si>
  <si>
    <t>005</t>
  </si>
  <si>
    <t>MÁK 09.űrlap</t>
  </si>
  <si>
    <t>007</t>
  </si>
  <si>
    <t>008</t>
  </si>
  <si>
    <t>009</t>
  </si>
  <si>
    <t>011</t>
  </si>
  <si>
    <t>013</t>
  </si>
  <si>
    <t>018</t>
  </si>
  <si>
    <t>Egyéb működési célú kp.támogatás: központosított előirányzatok</t>
  </si>
  <si>
    <t>Szerkezet-átalakítási tartalék</t>
  </si>
  <si>
    <t>Egyes jövedelem-pótló támogatások kiegészítése (rendszeres szoc.segély,fogl.hely.támogaás,lakásfenntartási tám.)</t>
  </si>
  <si>
    <t>015</t>
  </si>
  <si>
    <t>Mártély</t>
  </si>
  <si>
    <t>Eltérés:</t>
  </si>
  <si>
    <t>Tűzifa, átmeneti ivóvíz tám., és Erszébet utalvány</t>
  </si>
  <si>
    <t>Tűzifa</t>
  </si>
  <si>
    <t>Átm.ivóvíz t.</t>
  </si>
  <si>
    <t>Erzsébet út.</t>
  </si>
  <si>
    <t>Könyvtár felh</t>
  </si>
  <si>
    <t>Könyvtár érdekeltségi támogatás</t>
  </si>
  <si>
    <t>070</t>
  </si>
  <si>
    <t>Szociális tűzifa támogatás</t>
  </si>
  <si>
    <t>Közp.ei.Helyi szervezési intézkedésekhez kapcsolódó többletkiadások támogatása (Prémiumévek progr.)</t>
  </si>
  <si>
    <t xml:space="preserve">Közp.ei.Lakott külterülettel kapcsolatos feladatok támogatása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</si>
</sst>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0.0%"/>
  </numFmts>
  <fonts count="57">
    <font>
      <sz val="10"/>
      <name val="Arial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5" fillId="0" borderId="0" xfId="0" applyNumberFormat="1" applyFont="1" applyAlignment="1">
      <alignment/>
    </xf>
    <xf numFmtId="0" fontId="2" fillId="0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4" xfId="0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32" borderId="12" xfId="0" applyFont="1" applyFill="1" applyBorder="1" applyAlignment="1">
      <alignment wrapText="1"/>
    </xf>
    <xf numFmtId="3" fontId="1" fillId="32" borderId="12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/>
    </xf>
    <xf numFmtId="3" fontId="2" fillId="32" borderId="17" xfId="0" applyNumberFormat="1" applyFont="1" applyFill="1" applyBorder="1" applyAlignment="1">
      <alignment/>
    </xf>
    <xf numFmtId="3" fontId="2" fillId="32" borderId="2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9" fillId="0" borderId="0" xfId="54" applyFont="1">
      <alignment/>
      <protection/>
    </xf>
    <xf numFmtId="0" fontId="9" fillId="0" borderId="0" xfId="54" applyFont="1" applyAlignment="1">
      <alignment horizontal="right"/>
      <protection/>
    </xf>
    <xf numFmtId="3" fontId="8" fillId="0" borderId="0" xfId="0" applyNumberFormat="1" applyFont="1" applyAlignment="1">
      <alignment/>
    </xf>
    <xf numFmtId="0" fontId="9" fillId="0" borderId="10" xfId="54" applyFont="1" applyBorder="1" applyAlignment="1">
      <alignment wrapText="1"/>
      <protection/>
    </xf>
    <xf numFmtId="0" fontId="9" fillId="0" borderId="10" xfId="54" applyFont="1" applyBorder="1">
      <alignment/>
      <protection/>
    </xf>
    <xf numFmtId="3" fontId="9" fillId="0" borderId="10" xfId="54" applyNumberFormat="1" applyFont="1" applyBorder="1" applyAlignment="1">
      <alignment wrapText="1"/>
      <protection/>
    </xf>
    <xf numFmtId="0" fontId="9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/>
    </xf>
    <xf numFmtId="3" fontId="9" fillId="0" borderId="10" xfId="54" applyNumberFormat="1" applyFont="1" applyBorder="1">
      <alignment/>
      <protection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9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32" borderId="12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5" fillId="32" borderId="22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9" fillId="0" borderId="14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8" fillId="0" borderId="0" xfId="0" applyNumberFormat="1" applyFont="1" applyAlignment="1">
      <alignment/>
    </xf>
    <xf numFmtId="10" fontId="9" fillId="0" borderId="10" xfId="54" applyNumberFormat="1" applyFont="1" applyBorder="1" applyAlignment="1">
      <alignment wrapText="1"/>
      <protection/>
    </xf>
    <xf numFmtId="10" fontId="8" fillId="0" borderId="10" xfId="0" applyNumberFormat="1" applyFont="1" applyBorder="1" applyAlignment="1">
      <alignment/>
    </xf>
    <xf numFmtId="10" fontId="10" fillId="33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1" fillId="32" borderId="0" xfId="0" applyNumberFormat="1" applyFont="1" applyFill="1" applyAlignment="1">
      <alignment/>
    </xf>
    <xf numFmtId="10" fontId="5" fillId="32" borderId="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10" fontId="1" fillId="32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/>
    </xf>
    <xf numFmtId="10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10" fontId="1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0" fontId="5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49" fontId="1" fillId="0" borderId="11" xfId="0" applyNumberFormat="1" applyFont="1" applyBorder="1" applyAlignment="1">
      <alignment/>
    </xf>
    <xf numFmtId="0" fontId="5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14" fontId="0" fillId="32" borderId="10" xfId="0" applyNumberForma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3" fontId="9" fillId="35" borderId="10" xfId="54" applyNumberFormat="1" applyFont="1" applyFill="1" applyBorder="1" applyAlignment="1">
      <alignment wrapText="1"/>
      <protection/>
    </xf>
    <xf numFmtId="3" fontId="8" fillId="35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10" fontId="8" fillId="32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1" fillId="32" borderId="10" xfId="0" applyFont="1" applyFill="1" applyBorder="1" applyAlignment="1">
      <alignment horizontal="left"/>
    </xf>
    <xf numFmtId="0" fontId="8" fillId="32" borderId="0" xfId="0" applyFont="1" applyFill="1" applyAlignment="1">
      <alignment horizontal="left"/>
    </xf>
    <xf numFmtId="0" fontId="1" fillId="32" borderId="12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/>
    </xf>
    <xf numFmtId="0" fontId="8" fillId="32" borderId="12" xfId="0" applyFont="1" applyFill="1" applyBorder="1" applyAlignment="1">
      <alignment horizontal="left" wrapText="1"/>
    </xf>
    <xf numFmtId="3" fontId="8" fillId="32" borderId="12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horizontal="left" wrapText="1"/>
    </xf>
    <xf numFmtId="14" fontId="1" fillId="32" borderId="10" xfId="0" applyNumberFormat="1" applyFont="1" applyFill="1" applyBorder="1" applyAlignment="1">
      <alignment horizontal="left"/>
    </xf>
    <xf numFmtId="14" fontId="5" fillId="32" borderId="10" xfId="0" applyNumberFormat="1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/>
    </xf>
    <xf numFmtId="0" fontId="1" fillId="32" borderId="23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14" fillId="0" borderId="14" xfId="0" applyFont="1" applyFill="1" applyBorder="1" applyAlignment="1">
      <alignment wrapText="1"/>
    </xf>
    <xf numFmtId="10" fontId="5" fillId="32" borderId="11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10" fontId="5" fillId="36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2" borderId="0" xfId="55" applyFont="1" applyFill="1" applyAlignment="1">
      <alignment horizontal="center" vertical="center"/>
      <protection/>
    </xf>
    <xf numFmtId="0" fontId="0" fillId="32" borderId="0" xfId="55" applyFont="1" applyFill="1" applyAlignment="1">
      <alignment horizontal="center" vertical="center" wrapText="1"/>
      <protection/>
    </xf>
    <xf numFmtId="0" fontId="8" fillId="32" borderId="0" xfId="55" applyFont="1" applyFill="1" applyAlignment="1">
      <alignment horizontal="center" vertical="center"/>
      <protection/>
    </xf>
    <xf numFmtId="0" fontId="8" fillId="32" borderId="0" xfId="55" applyFont="1" applyFill="1" applyAlignment="1">
      <alignment/>
      <protection/>
    </xf>
    <xf numFmtId="0" fontId="8" fillId="32" borderId="10" xfId="55" applyFont="1" applyFill="1" applyBorder="1" applyAlignment="1">
      <alignment horizontal="center" vertical="center"/>
      <protection/>
    </xf>
    <xf numFmtId="0" fontId="0" fillId="32" borderId="10" xfId="55" applyFont="1" applyFill="1" applyBorder="1" applyAlignment="1">
      <alignment horizontal="center" wrapText="1"/>
      <protection/>
    </xf>
    <xf numFmtId="0" fontId="0" fillId="32" borderId="10" xfId="55" applyFont="1" applyFill="1" applyBorder="1" applyAlignment="1">
      <alignment horizontal="center"/>
      <protection/>
    </xf>
    <xf numFmtId="0" fontId="8" fillId="32" borderId="1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3" fontId="0" fillId="0" borderId="10" xfId="55" applyNumberFormat="1" applyFill="1" applyBorder="1">
      <alignment/>
      <protection/>
    </xf>
    <xf numFmtId="169" fontId="8" fillId="0" borderId="10" xfId="55" applyNumberFormat="1" applyFont="1" applyFill="1" applyBorder="1">
      <alignment/>
      <protection/>
    </xf>
    <xf numFmtId="3" fontId="0" fillId="0" borderId="10" xfId="55" applyNumberFormat="1" applyFont="1" applyFill="1" applyBorder="1">
      <alignment/>
      <protection/>
    </xf>
    <xf numFmtId="3" fontId="16" fillId="0" borderId="10" xfId="0" applyNumberFormat="1" applyFont="1" applyFill="1" applyBorder="1" applyAlignment="1">
      <alignment/>
    </xf>
    <xf numFmtId="3" fontId="16" fillId="0" borderId="10" xfId="55" applyNumberFormat="1" applyFont="1" applyFill="1" applyBorder="1">
      <alignment/>
      <protection/>
    </xf>
    <xf numFmtId="0" fontId="1" fillId="0" borderId="10" xfId="55" applyFont="1" applyFill="1" applyBorder="1" applyAlignment="1">
      <alignment horizontal="center" vertical="top" wrapText="1" shrinkToFit="1"/>
      <protection/>
    </xf>
    <xf numFmtId="3" fontId="0" fillId="0" borderId="10" xfId="55" applyNumberFormat="1" applyFont="1" applyFill="1" applyBorder="1">
      <alignment/>
      <protection/>
    </xf>
    <xf numFmtId="169" fontId="8" fillId="32" borderId="10" xfId="55" applyNumberFormat="1" applyFont="1" applyFill="1" applyBorder="1">
      <alignment/>
      <protection/>
    </xf>
    <xf numFmtId="0" fontId="1" fillId="0" borderId="0" xfId="55" applyFont="1" applyFill="1" applyAlignment="1">
      <alignment wrapText="1"/>
      <protection/>
    </xf>
    <xf numFmtId="0" fontId="8" fillId="0" borderId="0" xfId="55" applyFont="1" applyFill="1" applyAlignment="1">
      <alignment vertical="center"/>
      <protection/>
    </xf>
    <xf numFmtId="0" fontId="0" fillId="0" borderId="0" xfId="55" applyFill="1">
      <alignment/>
      <protection/>
    </xf>
    <xf numFmtId="0" fontId="8" fillId="32" borderId="0" xfId="55" applyFont="1" applyFill="1">
      <alignment/>
      <protection/>
    </xf>
    <xf numFmtId="0" fontId="0" fillId="0" borderId="0" xfId="55" applyFill="1" applyAlignment="1">
      <alignment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2" fillId="0" borderId="2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3" fontId="21" fillId="0" borderId="24" xfId="0" applyNumberFormat="1" applyFont="1" applyFill="1" applyBorder="1" applyAlignment="1">
      <alignment wrapText="1"/>
    </xf>
    <xf numFmtId="3" fontId="21" fillId="0" borderId="26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wrapText="1"/>
    </xf>
    <xf numFmtId="3" fontId="20" fillId="0" borderId="23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center" wrapText="1"/>
    </xf>
    <xf numFmtId="3" fontId="20" fillId="0" borderId="24" xfId="0" applyNumberFormat="1" applyFont="1" applyFill="1" applyBorder="1" applyAlignment="1">
      <alignment wrapText="1"/>
    </xf>
    <xf numFmtId="3" fontId="20" fillId="0" borderId="26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left" wrapText="1"/>
    </xf>
    <xf numFmtId="3" fontId="21" fillId="0" borderId="12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3" fontId="5" fillId="32" borderId="14" xfId="0" applyNumberFormat="1" applyFont="1" applyFill="1" applyBorder="1" applyAlignment="1">
      <alignment horizontal="center"/>
    </xf>
    <xf numFmtId="3" fontId="5" fillId="32" borderId="11" xfId="0" applyNumberFormat="1" applyFont="1" applyFill="1" applyBorder="1" applyAlignment="1">
      <alignment horizontal="center"/>
    </xf>
    <xf numFmtId="3" fontId="5" fillId="32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textRotation="90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3" fontId="1" fillId="32" borderId="13" xfId="0" applyNumberFormat="1" applyFont="1" applyFill="1" applyBorder="1" applyAlignment="1">
      <alignment horizontal="right" vertical="center"/>
    </xf>
    <xf numFmtId="3" fontId="1" fillId="32" borderId="24" xfId="0" applyNumberFormat="1" applyFont="1" applyFill="1" applyBorder="1" applyAlignment="1">
      <alignment horizontal="right" vertical="center"/>
    </xf>
    <xf numFmtId="3" fontId="1" fillId="32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0" fontId="1" fillId="0" borderId="13" xfId="0" applyNumberFormat="1" applyFont="1" applyFill="1" applyBorder="1" applyAlignment="1">
      <alignment horizontal="right" vertical="center"/>
    </xf>
    <xf numFmtId="10" fontId="1" fillId="0" borderId="24" xfId="0" applyNumberFormat="1" applyFont="1" applyFill="1" applyBorder="1" applyAlignment="1">
      <alignment horizontal="right" vertical="center"/>
    </xf>
    <xf numFmtId="10" fontId="1" fillId="0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0" fontId="1" fillId="0" borderId="13" xfId="0" applyNumberFormat="1" applyFont="1" applyFill="1" applyBorder="1" applyAlignment="1">
      <alignment horizontal="center" vertical="center"/>
    </xf>
    <xf numFmtId="10" fontId="1" fillId="0" borderId="24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0" fillId="0" borderId="0" xfId="54" applyFont="1" applyAlignment="1">
      <alignment horizontal="center" wrapText="1"/>
      <protection/>
    </xf>
    <xf numFmtId="3" fontId="8" fillId="32" borderId="13" xfId="0" applyNumberFormat="1" applyFont="1" applyFill="1" applyBorder="1" applyAlignment="1">
      <alignment horizontal="center"/>
    </xf>
    <xf numFmtId="3" fontId="8" fillId="32" borderId="24" xfId="0" applyNumberFormat="1" applyFont="1" applyFill="1" applyBorder="1" applyAlignment="1">
      <alignment horizontal="center"/>
    </xf>
    <xf numFmtId="3" fontId="8" fillId="32" borderId="12" xfId="0" applyNumberFormat="1" applyFont="1" applyFill="1" applyBorder="1" applyAlignment="1">
      <alignment horizontal="center"/>
    </xf>
    <xf numFmtId="3" fontId="8" fillId="32" borderId="13" xfId="0" applyNumberFormat="1" applyFont="1" applyFill="1" applyBorder="1" applyAlignment="1">
      <alignment horizontal="center" vertical="center"/>
    </xf>
    <xf numFmtId="3" fontId="8" fillId="32" borderId="24" xfId="0" applyNumberFormat="1" applyFont="1" applyFill="1" applyBorder="1" applyAlignment="1">
      <alignment horizontal="center" vertical="center"/>
    </xf>
    <xf numFmtId="3" fontId="8" fillId="32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0" fontId="8" fillId="32" borderId="13" xfId="0" applyNumberFormat="1" applyFont="1" applyFill="1" applyBorder="1" applyAlignment="1">
      <alignment horizontal="center" vertical="center"/>
    </xf>
    <xf numFmtId="10" fontId="8" fillId="32" borderId="24" xfId="0" applyNumberFormat="1" applyFont="1" applyFill="1" applyBorder="1" applyAlignment="1">
      <alignment horizontal="center" vertical="center"/>
    </xf>
    <xf numFmtId="10" fontId="8" fillId="32" borderId="12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2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32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3" fontId="5" fillId="32" borderId="14" xfId="0" applyNumberFormat="1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center" wrapText="1"/>
    </xf>
    <xf numFmtId="3" fontId="5" fillId="32" borderId="23" xfId="0" applyNumberFormat="1" applyFont="1" applyFill="1" applyBorder="1" applyAlignment="1">
      <alignment horizontal="center" wrapText="1"/>
    </xf>
    <xf numFmtId="3" fontId="5" fillId="32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1" fillId="32" borderId="23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 wrapText="1"/>
    </xf>
    <xf numFmtId="0" fontId="12" fillId="32" borderId="0" xfId="55" applyFont="1" applyFill="1" applyAlignment="1">
      <alignment horizontal="center"/>
      <protection/>
    </xf>
    <xf numFmtId="0" fontId="12" fillId="32" borderId="0" xfId="55" applyFont="1" applyFill="1" applyAlignment="1">
      <alignment/>
      <protection/>
    </xf>
    <xf numFmtId="0" fontId="0" fillId="32" borderId="0" xfId="55" applyFont="1" applyFill="1" applyAlignment="1">
      <alignment horizontal="center" vertical="center"/>
      <protection/>
    </xf>
    <xf numFmtId="0" fontId="0" fillId="32" borderId="0" xfId="55" applyFont="1" applyFill="1" applyAlignment="1">
      <alignment/>
      <protection/>
    </xf>
    <xf numFmtId="0" fontId="15" fillId="32" borderId="10" xfId="55" applyFont="1" applyFill="1" applyBorder="1" applyAlignment="1">
      <alignment vertical="center" wrapText="1"/>
      <protection/>
    </xf>
    <xf numFmtId="0" fontId="15" fillId="32" borderId="10" xfId="55" applyFont="1" applyFill="1" applyBorder="1" applyAlignment="1">
      <alignment wrapText="1"/>
      <protection/>
    </xf>
    <xf numFmtId="0" fontId="8" fillId="32" borderId="13" xfId="55" applyFont="1" applyFill="1" applyBorder="1" applyAlignment="1">
      <alignment horizontal="center" vertical="center" wrapText="1"/>
      <protection/>
    </xf>
    <xf numFmtId="0" fontId="8" fillId="32" borderId="12" xfId="55" applyFont="1" applyFill="1" applyBorder="1" applyAlignment="1">
      <alignment horizontal="center" vertical="center" wrapText="1"/>
      <protection/>
    </xf>
    <xf numFmtId="0" fontId="8" fillId="32" borderId="12" xfId="55" applyFont="1" applyFill="1" applyBorder="1" applyAlignment="1">
      <alignment horizontal="center" wrapText="1"/>
      <protection/>
    </xf>
    <xf numFmtId="0" fontId="8" fillId="32" borderId="10" xfId="55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vertical="center" wrapText="1"/>
      <protection/>
    </xf>
    <xf numFmtId="0" fontId="15" fillId="0" borderId="10" xfId="55" applyFont="1" applyFill="1" applyBorder="1" applyAlignment="1">
      <alignment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5"/>
  <sheetViews>
    <sheetView workbookViewId="0" topLeftCell="D4">
      <pane ySplit="3" topLeftCell="A271" activePane="bottomLeft" state="frozen"/>
      <selection pane="topLeft" activeCell="E4" sqref="E4"/>
      <selection pane="bottomLeft" activeCell="E5" sqref="E5:E6"/>
    </sheetView>
  </sheetViews>
  <sheetFormatPr defaultColWidth="9.140625" defaultRowHeight="12.75"/>
  <cols>
    <col min="1" max="1" width="3.57421875" style="5" customWidth="1"/>
    <col min="2" max="2" width="4.00390625" style="5" customWidth="1"/>
    <col min="3" max="3" width="4.28125" style="5" customWidth="1"/>
    <col min="4" max="4" width="3.57421875" style="6" customWidth="1"/>
    <col min="5" max="5" width="25.57421875" style="5" customWidth="1"/>
    <col min="6" max="6" width="9.140625" style="5" customWidth="1"/>
    <col min="7" max="9" width="9.140625" style="5" hidden="1" customWidth="1"/>
    <col min="10" max="13" width="9.140625" style="29" hidden="1" customWidth="1"/>
    <col min="14" max="15" width="0" style="29" hidden="1" customWidth="1"/>
    <col min="16" max="19" width="9.140625" style="29" customWidth="1"/>
    <col min="20" max="20" width="9.140625" style="143" customWidth="1"/>
    <col min="21" max="21" width="9.140625" style="5" customWidth="1"/>
    <col min="22" max="24" width="9.140625" style="5" hidden="1" customWidth="1"/>
    <col min="25" max="25" width="9.140625" style="29" hidden="1" customWidth="1"/>
    <col min="26" max="26" width="9.140625" style="0" hidden="1" customWidth="1"/>
    <col min="27" max="27" width="9.140625" style="5" hidden="1" customWidth="1"/>
    <col min="28" max="28" width="9.140625" style="92" hidden="1" customWidth="1"/>
    <col min="29" max="29" width="0" style="92" hidden="1" customWidth="1"/>
    <col min="30" max="30" width="0" style="91" hidden="1" customWidth="1"/>
    <col min="31" max="31" width="9.140625" style="91" customWidth="1"/>
    <col min="32" max="32" width="9.140625" style="92" customWidth="1"/>
    <col min="33" max="33" width="9.140625" style="91" customWidth="1"/>
    <col min="34" max="34" width="9.140625" style="51" customWidth="1"/>
    <col min="35" max="35" width="9.140625" style="146" customWidth="1"/>
  </cols>
  <sheetData>
    <row r="1" spans="1:4" ht="12.75">
      <c r="A1" s="3" t="s">
        <v>486</v>
      </c>
      <c r="B1" s="3"/>
      <c r="C1" s="3"/>
      <c r="D1" s="4"/>
    </row>
    <row r="3" spans="1:5" ht="25.5" customHeight="1">
      <c r="A3" s="281" t="s">
        <v>672</v>
      </c>
      <c r="B3" s="281"/>
      <c r="C3" s="281"/>
      <c r="D3" s="281"/>
      <c r="E3" s="281"/>
    </row>
    <row r="4" ht="12.75">
      <c r="E4" s="44" t="s">
        <v>722</v>
      </c>
    </row>
    <row r="5" spans="1:35" ht="12.75" customHeight="1">
      <c r="A5" s="282" t="s">
        <v>487</v>
      </c>
      <c r="B5" s="282" t="s">
        <v>488</v>
      </c>
      <c r="C5" s="282" t="s">
        <v>489</v>
      </c>
      <c r="D5" s="284" t="s">
        <v>490</v>
      </c>
      <c r="E5" s="285" t="s">
        <v>493</v>
      </c>
      <c r="F5" s="278" t="s">
        <v>494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80"/>
      <c r="S5" s="208"/>
      <c r="T5" s="212"/>
      <c r="U5" s="278" t="s">
        <v>495</v>
      </c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80"/>
      <c r="AH5" s="160"/>
      <c r="AI5" s="162"/>
    </row>
    <row r="6" spans="1:35" ht="33.75">
      <c r="A6" s="283"/>
      <c r="B6" s="283"/>
      <c r="C6" s="283"/>
      <c r="D6" s="283"/>
      <c r="E6" s="286"/>
      <c r="F6" s="154" t="s">
        <v>496</v>
      </c>
      <c r="G6" s="154" t="s">
        <v>668</v>
      </c>
      <c r="H6" s="154" t="s">
        <v>497</v>
      </c>
      <c r="I6" s="154" t="s">
        <v>686</v>
      </c>
      <c r="J6" s="154" t="s">
        <v>687</v>
      </c>
      <c r="K6" s="154" t="s">
        <v>723</v>
      </c>
      <c r="L6" s="154" t="s">
        <v>724</v>
      </c>
      <c r="M6" s="155" t="s">
        <v>868</v>
      </c>
      <c r="N6" s="155" t="s">
        <v>869</v>
      </c>
      <c r="O6" s="155" t="s">
        <v>928</v>
      </c>
      <c r="P6" s="155" t="s">
        <v>927</v>
      </c>
      <c r="Q6" s="155" t="s">
        <v>957</v>
      </c>
      <c r="R6" s="155" t="s">
        <v>958</v>
      </c>
      <c r="S6" s="216" t="s">
        <v>935</v>
      </c>
      <c r="T6" s="217" t="s">
        <v>936</v>
      </c>
      <c r="U6" s="154" t="s">
        <v>496</v>
      </c>
      <c r="V6" s="154" t="s">
        <v>668</v>
      </c>
      <c r="W6" s="154" t="s">
        <v>497</v>
      </c>
      <c r="X6" s="154" t="s">
        <v>686</v>
      </c>
      <c r="Y6" s="154" t="s">
        <v>687</v>
      </c>
      <c r="Z6" s="154" t="s">
        <v>723</v>
      </c>
      <c r="AA6" s="154" t="s">
        <v>724</v>
      </c>
      <c r="AB6" s="155" t="s">
        <v>868</v>
      </c>
      <c r="AC6" s="155" t="s">
        <v>869</v>
      </c>
      <c r="AD6" s="155" t="s">
        <v>928</v>
      </c>
      <c r="AE6" s="155" t="s">
        <v>927</v>
      </c>
      <c r="AF6" s="155" t="s">
        <v>957</v>
      </c>
      <c r="AG6" s="155" t="s">
        <v>958</v>
      </c>
      <c r="AH6" s="216" t="s">
        <v>935</v>
      </c>
      <c r="AI6" s="217" t="s">
        <v>936</v>
      </c>
    </row>
    <row r="7" spans="1:35" ht="12.75">
      <c r="A7" s="2">
        <v>1</v>
      </c>
      <c r="B7" s="2"/>
      <c r="C7" s="2"/>
      <c r="D7" s="7"/>
      <c r="E7" s="42" t="s">
        <v>486</v>
      </c>
      <c r="F7" s="159"/>
      <c r="G7" s="159"/>
      <c r="H7" s="159"/>
      <c r="I7" s="159"/>
      <c r="J7" s="157"/>
      <c r="K7" s="157"/>
      <c r="L7" s="157"/>
      <c r="M7" s="157"/>
      <c r="N7" s="157"/>
      <c r="O7" s="157"/>
      <c r="P7" s="157"/>
      <c r="Q7" s="157"/>
      <c r="R7" s="157"/>
      <c r="S7" s="218"/>
      <c r="T7" s="219"/>
      <c r="U7" s="159"/>
      <c r="V7" s="159"/>
      <c r="W7" s="159"/>
      <c r="X7" s="159"/>
      <c r="Y7" s="157"/>
      <c r="Z7" s="165"/>
      <c r="AA7" s="159"/>
      <c r="AB7" s="160"/>
      <c r="AC7" s="160"/>
      <c r="AD7" s="161"/>
      <c r="AE7" s="161"/>
      <c r="AF7" s="160"/>
      <c r="AG7" s="161"/>
      <c r="AH7" s="222"/>
      <c r="AI7" s="223"/>
    </row>
    <row r="8" spans="1:35" ht="12.75">
      <c r="A8" s="2"/>
      <c r="B8" s="2">
        <v>1</v>
      </c>
      <c r="C8" s="2"/>
      <c r="D8" s="7"/>
      <c r="E8" s="34" t="s">
        <v>486</v>
      </c>
      <c r="F8" s="159"/>
      <c r="G8" s="159"/>
      <c r="H8" s="159"/>
      <c r="I8" s="159"/>
      <c r="J8" s="157"/>
      <c r="K8" s="157"/>
      <c r="L8" s="157"/>
      <c r="M8" s="157"/>
      <c r="N8" s="157"/>
      <c r="O8" s="157"/>
      <c r="P8" s="157"/>
      <c r="Q8" s="157"/>
      <c r="R8" s="157"/>
      <c r="S8" s="218"/>
      <c r="T8" s="219"/>
      <c r="U8" s="159"/>
      <c r="V8" s="159"/>
      <c r="W8" s="159"/>
      <c r="X8" s="159"/>
      <c r="Y8" s="157"/>
      <c r="Z8" s="165"/>
      <c r="AA8" s="159"/>
      <c r="AB8" s="160"/>
      <c r="AC8" s="160"/>
      <c r="AD8" s="161"/>
      <c r="AE8" s="161"/>
      <c r="AF8" s="160"/>
      <c r="AG8" s="161"/>
      <c r="AH8" s="222"/>
      <c r="AI8" s="223"/>
    </row>
    <row r="9" spans="1:35" ht="12.75">
      <c r="A9" s="2"/>
      <c r="B9" s="2"/>
      <c r="C9" s="8" t="s">
        <v>498</v>
      </c>
      <c r="D9" s="7"/>
      <c r="E9" s="34" t="s">
        <v>499</v>
      </c>
      <c r="F9" s="159"/>
      <c r="G9" s="159"/>
      <c r="H9" s="159"/>
      <c r="I9" s="159"/>
      <c r="J9" s="157"/>
      <c r="K9" s="157"/>
      <c r="L9" s="157"/>
      <c r="M9" s="157"/>
      <c r="N9" s="157"/>
      <c r="O9" s="157"/>
      <c r="P9" s="157"/>
      <c r="Q9" s="157"/>
      <c r="R9" s="157"/>
      <c r="S9" s="218"/>
      <c r="T9" s="219"/>
      <c r="U9" s="159"/>
      <c r="V9" s="159"/>
      <c r="W9" s="159"/>
      <c r="X9" s="159"/>
      <c r="Y9" s="157"/>
      <c r="Z9" s="165"/>
      <c r="AA9" s="159"/>
      <c r="AB9" s="160"/>
      <c r="AC9" s="160"/>
      <c r="AD9" s="161"/>
      <c r="AE9" s="161"/>
      <c r="AF9" s="160"/>
      <c r="AG9" s="161"/>
      <c r="AH9" s="222"/>
      <c r="AI9" s="223"/>
    </row>
    <row r="10" spans="1:35" ht="12.75">
      <c r="A10" s="2"/>
      <c r="B10" s="2"/>
      <c r="C10" s="2"/>
      <c r="D10" s="12">
        <v>1</v>
      </c>
      <c r="E10" s="26" t="s">
        <v>500</v>
      </c>
      <c r="F10" s="159"/>
      <c r="G10" s="159"/>
      <c r="H10" s="159"/>
      <c r="I10" s="159"/>
      <c r="J10" s="157"/>
      <c r="K10" s="157"/>
      <c r="L10" s="157"/>
      <c r="M10" s="157"/>
      <c r="N10" s="157"/>
      <c r="O10" s="157"/>
      <c r="P10" s="157"/>
      <c r="Q10" s="157"/>
      <c r="R10" s="157"/>
      <c r="S10" s="218"/>
      <c r="T10" s="219"/>
      <c r="U10" s="159"/>
      <c r="V10" s="159"/>
      <c r="W10" s="159"/>
      <c r="X10" s="159"/>
      <c r="Y10" s="157"/>
      <c r="Z10" s="165"/>
      <c r="AA10" s="159"/>
      <c r="AB10" s="160"/>
      <c r="AC10" s="160"/>
      <c r="AD10" s="161"/>
      <c r="AE10" s="161"/>
      <c r="AF10" s="160"/>
      <c r="AG10" s="161"/>
      <c r="AH10" s="222"/>
      <c r="AI10" s="223"/>
    </row>
    <row r="11" spans="1:35" ht="12.75">
      <c r="A11" s="9"/>
      <c r="B11" s="9"/>
      <c r="C11" s="9"/>
      <c r="D11" s="10" t="s">
        <v>501</v>
      </c>
      <c r="E11" s="27" t="s">
        <v>502</v>
      </c>
      <c r="F11" s="159"/>
      <c r="G11" s="159"/>
      <c r="H11" s="159"/>
      <c r="I11" s="159"/>
      <c r="J11" s="157"/>
      <c r="K11" s="157"/>
      <c r="L11" s="157"/>
      <c r="M11" s="157"/>
      <c r="N11" s="157"/>
      <c r="O11" s="157"/>
      <c r="P11" s="157"/>
      <c r="Q11" s="157"/>
      <c r="R11" s="157"/>
      <c r="S11" s="218"/>
      <c r="T11" s="219"/>
      <c r="U11" s="157">
        <f>SUM(Önkormányzat!W25+Önkormányzat!W42+Önkormányzat!W57+Önkormányzat!W82+Önkormányzat!W180+Önkormányzat!W191+Önkormányzat!W212+Önkormányzat!W319+Önkormányzat!W359+Önkormányzat!W376)</f>
        <v>4845</v>
      </c>
      <c r="V11" s="157">
        <f>SUM(Önkormányzat!X25+Önkormányzat!X42+Önkormányzat!X57+Önkormányzat!X82+Önkormányzat!X180+Önkormányzat!X191+Önkormányzat!X212+Önkormányzat!X212+Önkormányzat!X319+Önkormányzat!X359+Önkormányzat!X376)</f>
        <v>0</v>
      </c>
      <c r="W11" s="157">
        <f>SUM(U11:V11)</f>
        <v>4845</v>
      </c>
      <c r="X11" s="157">
        <f>SUM(Önkormányzat!Z25+Önkormányzat!Z42+Önkormányzat!Z57+Önkormányzat!Z82+Önkormányzat!Z180+Önkormányzat!Z191+Önkormányzat!Z212+Önkormányzat!Z319+Önkormányzat!Z359+Önkormányzat!Z376)</f>
        <v>0</v>
      </c>
      <c r="Y11" s="157">
        <f>SUM(W11:X11)</f>
        <v>4845</v>
      </c>
      <c r="Z11" s="157">
        <f>SUM(Önkormányzat!AB25+Önkormányzat!AB42+Önkormányzat!AB57+Önkormányzat!AB82+Önkormányzat!AB180+Önkormányzat!AB191+Önkormányzat!AB212+Önkormányzat!AB319+Önkormányzat!AB359+Önkormányzat!AB376)</f>
        <v>0</v>
      </c>
      <c r="AA11" s="157">
        <f>SUM(Y11:Z11)</f>
        <v>4845</v>
      </c>
      <c r="AB11" s="157">
        <f>SUM(Önkormányzat!AD25+Önkormányzat!AD42+Önkormányzat!AD57+Önkormányzat!AD82+Önkormányzat!AD180+Önkormányzat!AD191+Önkormányzat!AD212+Önkormányzat!AD319+Önkormányzat!AD359+Önkormányzat!AD376)</f>
        <v>0</v>
      </c>
      <c r="AC11" s="160">
        <f>SUM(AA11:AB11)</f>
        <v>4845</v>
      </c>
      <c r="AD11" s="157">
        <f>SUM(Önkormányzat!AF25+Önkormányzat!AF42+Önkormányzat!AF57+Önkormányzat!AF82+Önkormányzat!AF180+Önkormányzat!AF191+Önkormányzat!AF212+Önkormányzat!AF319+Önkormányzat!AF359+Önkormányzat!AF376)</f>
        <v>0</v>
      </c>
      <c r="AE11" s="160">
        <f>SUM(AC11:AD11)</f>
        <v>4845</v>
      </c>
      <c r="AF11" s="160">
        <f>SUM(Önkormányzat!AH25+Önkormányzat!AH42+Önkormányzat!AH82+Önkormányzat!AH180+Önkormányzat!AH191+Önkormányzat!AH212+Önkormányzat!AH319+Önkormányzat!AH359+Önkormányzat!AH376)</f>
        <v>2738</v>
      </c>
      <c r="AG11" s="160">
        <f>SUM(AE11:AF11)</f>
        <v>7583</v>
      </c>
      <c r="AH11" s="222">
        <f>SUM(Önkormányzat!AJ25+Önkormányzat!AJ42+Önkormányzat!AJ57+Önkormányzat!AJ82+Önkormányzat!AJ180+Önkormányzat!AJ191+Önkormányzat!AJ212+Önkormányzat!AJ319+Önkormányzat!AJ359+Önkormányzat!AJ376)</f>
        <v>5388</v>
      </c>
      <c r="AI11" s="223">
        <f>SUM(AH11/AG11)</f>
        <v>0.710536726889094</v>
      </c>
    </row>
    <row r="12" spans="1:35" ht="12.75">
      <c r="A12" s="9"/>
      <c r="B12" s="9"/>
      <c r="C12" s="9"/>
      <c r="D12" s="10" t="s">
        <v>503</v>
      </c>
      <c r="E12" s="27" t="s">
        <v>504</v>
      </c>
      <c r="F12" s="159"/>
      <c r="G12" s="159"/>
      <c r="H12" s="159"/>
      <c r="I12" s="159"/>
      <c r="J12" s="157"/>
      <c r="K12" s="157"/>
      <c r="L12" s="157"/>
      <c r="M12" s="157"/>
      <c r="N12" s="157"/>
      <c r="O12" s="157"/>
      <c r="P12" s="157"/>
      <c r="Q12" s="157"/>
      <c r="R12" s="157"/>
      <c r="S12" s="218"/>
      <c r="T12" s="219"/>
      <c r="U12" s="157">
        <f>SUM(Önkormányzat!W83+Önkormányzat!W181+Önkormányzat!W192)</f>
        <v>105</v>
      </c>
      <c r="V12" s="157">
        <f>SUM(Önkormányzat!X83+Önkormányzat!X181+Önkormányzat!X192)</f>
        <v>0</v>
      </c>
      <c r="W12" s="157">
        <f>SUM(U12:V12)</f>
        <v>105</v>
      </c>
      <c r="X12" s="157">
        <f>SUM(Önkormányzat!Z83+Önkormányzat!Z181+Önkormányzat!Z192)</f>
        <v>0</v>
      </c>
      <c r="Y12" s="157">
        <f aca="true" t="shared" si="0" ref="Y12:Y32">SUM(W12:X12)</f>
        <v>105</v>
      </c>
      <c r="Z12" s="157">
        <f>SUM(Önkormányzat!AB83+Önkormányzat!AB181+Önkormányzat!AB192)</f>
        <v>0</v>
      </c>
      <c r="AA12" s="157">
        <f>SUM(Y12:Z12)</f>
        <v>105</v>
      </c>
      <c r="AB12" s="157">
        <f>SUM(Önkormányzat!AD83+Önkormányzat!AD181+Önkormányzat!AD192)</f>
        <v>0</v>
      </c>
      <c r="AC12" s="160">
        <f aca="true" t="shared" si="1" ref="AC12:AC81">SUM(AA12:AB12)</f>
        <v>105</v>
      </c>
      <c r="AD12" s="157">
        <f>SUM(Önkormányzat!AF83+Önkormányzat!AF181+Önkormányzat!AF192)</f>
        <v>0</v>
      </c>
      <c r="AE12" s="160">
        <f aca="true" t="shared" si="2" ref="AE12:AE20">SUM(AC12:AD12)</f>
        <v>105</v>
      </c>
      <c r="AF12" s="160">
        <f>SUM(Önkormányzat!AH83+Önkormányzat!AH181+Önkormányzat!AH192)</f>
        <v>0</v>
      </c>
      <c r="AG12" s="160">
        <f aca="true" t="shared" si="3" ref="AG12:AG81">SUM(AE12:AF12)</f>
        <v>105</v>
      </c>
      <c r="AH12" s="222">
        <f>SUM(Önkormányzat!AJ83+Önkormányzat!AJ181+Önkormányzat!AJ192)</f>
        <v>5</v>
      </c>
      <c r="AI12" s="223">
        <f aca="true" t="shared" si="4" ref="AI12:AI81">SUM(AH12/AG12)</f>
        <v>0.047619047619047616</v>
      </c>
    </row>
    <row r="13" spans="1:35" ht="12.75">
      <c r="A13" s="9"/>
      <c r="B13" s="9"/>
      <c r="C13" s="9"/>
      <c r="D13" s="7" t="s">
        <v>505</v>
      </c>
      <c r="E13" s="26" t="s">
        <v>506</v>
      </c>
      <c r="F13" s="159"/>
      <c r="G13" s="159"/>
      <c r="H13" s="159"/>
      <c r="I13" s="159"/>
      <c r="J13" s="157"/>
      <c r="K13" s="157"/>
      <c r="L13" s="157"/>
      <c r="M13" s="157"/>
      <c r="N13" s="157"/>
      <c r="O13" s="157"/>
      <c r="P13" s="157"/>
      <c r="Q13" s="157"/>
      <c r="R13" s="157"/>
      <c r="S13" s="218"/>
      <c r="T13" s="219"/>
      <c r="U13" s="159"/>
      <c r="V13" s="159"/>
      <c r="W13" s="157"/>
      <c r="X13" s="159"/>
      <c r="Y13" s="157"/>
      <c r="Z13" s="165"/>
      <c r="AA13" s="159"/>
      <c r="AB13" s="157"/>
      <c r="AC13" s="160"/>
      <c r="AD13" s="161"/>
      <c r="AE13" s="160">
        <f t="shared" si="2"/>
        <v>0</v>
      </c>
      <c r="AF13" s="160"/>
      <c r="AG13" s="160">
        <f t="shared" si="3"/>
        <v>0</v>
      </c>
      <c r="AH13" s="222"/>
      <c r="AI13" s="223"/>
    </row>
    <row r="14" spans="1:35" ht="12.75">
      <c r="A14" s="9"/>
      <c r="B14" s="9"/>
      <c r="C14" s="9"/>
      <c r="D14" s="10" t="s">
        <v>507</v>
      </c>
      <c r="E14" s="27" t="s">
        <v>508</v>
      </c>
      <c r="F14" s="159"/>
      <c r="G14" s="159"/>
      <c r="H14" s="159"/>
      <c r="I14" s="159"/>
      <c r="J14" s="157"/>
      <c r="K14" s="157"/>
      <c r="L14" s="157"/>
      <c r="M14" s="157"/>
      <c r="N14" s="157"/>
      <c r="O14" s="157"/>
      <c r="P14" s="157"/>
      <c r="Q14" s="157"/>
      <c r="R14" s="157"/>
      <c r="S14" s="218"/>
      <c r="T14" s="219"/>
      <c r="U14" s="157">
        <f>SUM(Önkormányzat!W59)</f>
        <v>2700</v>
      </c>
      <c r="V14" s="157">
        <f>SUM(Önkormányzat!X59)</f>
        <v>0</v>
      </c>
      <c r="W14" s="157">
        <f aca="true" t="shared" si="5" ref="W14:W20">SUM(U14:V14)</f>
        <v>2700</v>
      </c>
      <c r="X14" s="157">
        <f>SUM(Önkormányzat!Z59)</f>
        <v>0</v>
      </c>
      <c r="Y14" s="157">
        <f t="shared" si="0"/>
        <v>2700</v>
      </c>
      <c r="Z14" s="157">
        <f>SUM(Önkormányzat!AB59)</f>
        <v>0</v>
      </c>
      <c r="AA14" s="157">
        <f>SUM(Y14:Z14)</f>
        <v>2700</v>
      </c>
      <c r="AB14" s="157">
        <f>SUM(Önkormányzat!AD59)</f>
        <v>0</v>
      </c>
      <c r="AC14" s="160">
        <f t="shared" si="1"/>
        <v>2700</v>
      </c>
      <c r="AD14" s="157">
        <f>SUM(Önkormányzat!AF59)</f>
        <v>0</v>
      </c>
      <c r="AE14" s="160">
        <f t="shared" si="2"/>
        <v>2700</v>
      </c>
      <c r="AF14" s="160">
        <f>SUM(Önkormányzat!AH59)</f>
        <v>0</v>
      </c>
      <c r="AG14" s="160">
        <f t="shared" si="3"/>
        <v>2700</v>
      </c>
      <c r="AH14" s="222">
        <f>SUM(Önkormányzat!AJ59)</f>
        <v>2552</v>
      </c>
      <c r="AI14" s="223">
        <f t="shared" si="4"/>
        <v>0.9451851851851852</v>
      </c>
    </row>
    <row r="15" spans="1:35" ht="12.75">
      <c r="A15" s="9"/>
      <c r="B15" s="9"/>
      <c r="C15" s="9"/>
      <c r="D15" s="10" t="s">
        <v>509</v>
      </c>
      <c r="E15" s="27" t="s">
        <v>510</v>
      </c>
      <c r="F15" s="159"/>
      <c r="G15" s="159"/>
      <c r="H15" s="159"/>
      <c r="I15" s="159"/>
      <c r="J15" s="157"/>
      <c r="K15" s="157"/>
      <c r="L15" s="157"/>
      <c r="M15" s="157"/>
      <c r="N15" s="157"/>
      <c r="O15" s="157"/>
      <c r="P15" s="157"/>
      <c r="Q15" s="157"/>
      <c r="R15" s="157"/>
      <c r="S15" s="218"/>
      <c r="T15" s="219"/>
      <c r="U15" s="157">
        <f>SUM(Önkormányzat!W60)</f>
        <v>280</v>
      </c>
      <c r="V15" s="157">
        <f>SUM(Önkormányzat!X60)</f>
        <v>0</v>
      </c>
      <c r="W15" s="157">
        <f t="shared" si="5"/>
        <v>280</v>
      </c>
      <c r="X15" s="157">
        <f>SUM(Önkormányzat!Z60)</f>
        <v>0</v>
      </c>
      <c r="Y15" s="157">
        <f t="shared" si="0"/>
        <v>280</v>
      </c>
      <c r="Z15" s="157">
        <f>SUM(Önkormányzat!AB60)</f>
        <v>0</v>
      </c>
      <c r="AA15" s="157">
        <f aca="true" t="shared" si="6" ref="AA15:AA20">SUM(Y15:Z15)</f>
        <v>280</v>
      </c>
      <c r="AB15" s="157">
        <f>SUM(Önkormányzat!AD60)</f>
        <v>0</v>
      </c>
      <c r="AC15" s="160">
        <f t="shared" si="1"/>
        <v>280</v>
      </c>
      <c r="AD15" s="157">
        <f>SUM(Önkormányzat!AF60)</f>
        <v>0</v>
      </c>
      <c r="AE15" s="160">
        <f t="shared" si="2"/>
        <v>280</v>
      </c>
      <c r="AF15" s="160">
        <f>SUM(Önkormányzat!AH60)</f>
        <v>0</v>
      </c>
      <c r="AG15" s="160">
        <f t="shared" si="3"/>
        <v>280</v>
      </c>
      <c r="AH15" s="222">
        <f>SUM(Önkormányzat!AJ60)</f>
        <v>131</v>
      </c>
      <c r="AI15" s="223">
        <f t="shared" si="4"/>
        <v>0.46785714285714286</v>
      </c>
    </row>
    <row r="16" spans="1:35" ht="12.75">
      <c r="A16" s="9"/>
      <c r="B16" s="9"/>
      <c r="C16" s="9"/>
      <c r="D16" s="10" t="s">
        <v>511</v>
      </c>
      <c r="E16" s="27" t="s">
        <v>512</v>
      </c>
      <c r="F16" s="159"/>
      <c r="G16" s="159"/>
      <c r="H16" s="159"/>
      <c r="I16" s="159"/>
      <c r="J16" s="157"/>
      <c r="K16" s="157"/>
      <c r="L16" s="157"/>
      <c r="M16" s="157"/>
      <c r="N16" s="157"/>
      <c r="O16" s="157"/>
      <c r="P16" s="157"/>
      <c r="Q16" s="157"/>
      <c r="R16" s="157"/>
      <c r="S16" s="218"/>
      <c r="T16" s="219"/>
      <c r="U16" s="157">
        <f>SUM(Önkormányzat!W61)</f>
        <v>29000</v>
      </c>
      <c r="V16" s="157">
        <f>SUM(Önkormányzat!X61)</f>
        <v>0</v>
      </c>
      <c r="W16" s="157">
        <f t="shared" si="5"/>
        <v>29000</v>
      </c>
      <c r="X16" s="157">
        <f>SUM(Önkormányzat!Z61)</f>
        <v>0</v>
      </c>
      <c r="Y16" s="157">
        <f t="shared" si="0"/>
        <v>29000</v>
      </c>
      <c r="Z16" s="157">
        <f>SUM(Önkormányzat!AB61)</f>
        <v>0</v>
      </c>
      <c r="AA16" s="157">
        <f t="shared" si="6"/>
        <v>29000</v>
      </c>
      <c r="AB16" s="157">
        <f>SUM(Önkormányzat!AD61)</f>
        <v>0</v>
      </c>
      <c r="AC16" s="160">
        <f t="shared" si="1"/>
        <v>29000</v>
      </c>
      <c r="AD16" s="157">
        <f>SUM(Önkormányzat!AF61)</f>
        <v>0</v>
      </c>
      <c r="AE16" s="160">
        <f t="shared" si="2"/>
        <v>29000</v>
      </c>
      <c r="AF16" s="160">
        <f>SUM(Önkormányzat!AH61)</f>
        <v>-3990</v>
      </c>
      <c r="AG16" s="160">
        <f t="shared" si="3"/>
        <v>25010</v>
      </c>
      <c r="AH16" s="222">
        <f>SUM(Önkormányzat!AJ61)</f>
        <v>18615</v>
      </c>
      <c r="AI16" s="223">
        <f t="shared" si="4"/>
        <v>0.7443022790883647</v>
      </c>
    </row>
    <row r="17" spans="1:35" ht="12.75">
      <c r="A17" s="9"/>
      <c r="B17" s="9"/>
      <c r="C17" s="9"/>
      <c r="D17" s="10" t="s">
        <v>513</v>
      </c>
      <c r="E17" s="27" t="s">
        <v>514</v>
      </c>
      <c r="F17" s="159"/>
      <c r="G17" s="159"/>
      <c r="H17" s="159"/>
      <c r="I17" s="159"/>
      <c r="J17" s="157"/>
      <c r="K17" s="157"/>
      <c r="L17" s="157"/>
      <c r="M17" s="157"/>
      <c r="N17" s="157"/>
      <c r="O17" s="157"/>
      <c r="P17" s="157"/>
      <c r="Q17" s="157"/>
      <c r="R17" s="157"/>
      <c r="S17" s="218"/>
      <c r="T17" s="219"/>
      <c r="U17" s="157">
        <f>SUM(Önkormányzat!W62)</f>
        <v>2890</v>
      </c>
      <c r="V17" s="157">
        <f>SUM(Önkormányzat!X62)</f>
        <v>0</v>
      </c>
      <c r="W17" s="157">
        <f t="shared" si="5"/>
        <v>2890</v>
      </c>
      <c r="X17" s="157">
        <f>SUM(Önkormányzat!Z62)</f>
        <v>0</v>
      </c>
      <c r="Y17" s="157">
        <f t="shared" si="0"/>
        <v>2890</v>
      </c>
      <c r="Z17" s="157">
        <f>SUM(Önkormányzat!AB62)</f>
        <v>0</v>
      </c>
      <c r="AA17" s="157">
        <f t="shared" si="6"/>
        <v>2890</v>
      </c>
      <c r="AB17" s="157">
        <f>SUM(Önkormányzat!AD62)</f>
        <v>0</v>
      </c>
      <c r="AC17" s="160">
        <f t="shared" si="1"/>
        <v>2890</v>
      </c>
      <c r="AD17" s="157">
        <f>SUM(Önkormányzat!AF62)</f>
        <v>0</v>
      </c>
      <c r="AE17" s="160">
        <f t="shared" si="2"/>
        <v>2890</v>
      </c>
      <c r="AF17" s="160">
        <f>SUM(Önkormányzat!AH62)</f>
        <v>0</v>
      </c>
      <c r="AG17" s="160">
        <f t="shared" si="3"/>
        <v>2890</v>
      </c>
      <c r="AH17" s="222">
        <f>SUM(Önkormányzat!AJ62)</f>
        <v>932</v>
      </c>
      <c r="AI17" s="223">
        <f t="shared" si="4"/>
        <v>0.32249134948096886</v>
      </c>
    </row>
    <row r="18" spans="1:35" ht="12.75">
      <c r="A18" s="9"/>
      <c r="B18" s="9"/>
      <c r="C18" s="9"/>
      <c r="D18" s="10" t="s">
        <v>515</v>
      </c>
      <c r="E18" s="27" t="s">
        <v>516</v>
      </c>
      <c r="F18" s="159"/>
      <c r="G18" s="159"/>
      <c r="H18" s="159"/>
      <c r="I18" s="159"/>
      <c r="J18" s="157"/>
      <c r="K18" s="157"/>
      <c r="L18" s="157"/>
      <c r="M18" s="157"/>
      <c r="N18" s="157"/>
      <c r="O18" s="157"/>
      <c r="P18" s="157"/>
      <c r="Q18" s="157"/>
      <c r="R18" s="157"/>
      <c r="S18" s="218"/>
      <c r="T18" s="219"/>
      <c r="U18" s="157">
        <f>SUM(Önkormányzat!W63)</f>
        <v>4150</v>
      </c>
      <c r="V18" s="157">
        <f>SUM(Önkormányzat!X63)</f>
        <v>0</v>
      </c>
      <c r="W18" s="157">
        <f t="shared" si="5"/>
        <v>4150</v>
      </c>
      <c r="X18" s="157">
        <f>SUM(Önkormányzat!Z63)</f>
        <v>0</v>
      </c>
      <c r="Y18" s="157">
        <f t="shared" si="0"/>
        <v>4150</v>
      </c>
      <c r="Z18" s="157">
        <f>SUM(Önkormányzat!AB63)</f>
        <v>0</v>
      </c>
      <c r="AA18" s="157">
        <f t="shared" si="6"/>
        <v>4150</v>
      </c>
      <c r="AB18" s="157">
        <f>SUM(Önkormányzat!AD63)</f>
        <v>0</v>
      </c>
      <c r="AC18" s="160">
        <f t="shared" si="1"/>
        <v>4150</v>
      </c>
      <c r="AD18" s="157">
        <f>SUM(Önkormányzat!AF63)</f>
        <v>0</v>
      </c>
      <c r="AE18" s="160">
        <f t="shared" si="2"/>
        <v>4150</v>
      </c>
      <c r="AF18" s="160">
        <f>SUM(Önkormányzat!AH63)</f>
        <v>3990</v>
      </c>
      <c r="AG18" s="160">
        <f t="shared" si="3"/>
        <v>8140</v>
      </c>
      <c r="AH18" s="222">
        <f>SUM(Önkormányzat!AJ63)</f>
        <v>8140</v>
      </c>
      <c r="AI18" s="223">
        <f t="shared" si="4"/>
        <v>1</v>
      </c>
    </row>
    <row r="19" spans="1:35" ht="12.75">
      <c r="A19" s="9"/>
      <c r="B19" s="9"/>
      <c r="C19" s="9"/>
      <c r="D19" s="10" t="s">
        <v>517</v>
      </c>
      <c r="E19" s="27" t="s">
        <v>518</v>
      </c>
      <c r="F19" s="159"/>
      <c r="G19" s="159"/>
      <c r="H19" s="159"/>
      <c r="I19" s="159"/>
      <c r="J19" s="157"/>
      <c r="K19" s="157"/>
      <c r="L19" s="157"/>
      <c r="M19" s="157"/>
      <c r="N19" s="157"/>
      <c r="O19" s="157"/>
      <c r="P19" s="157"/>
      <c r="Q19" s="157"/>
      <c r="R19" s="157"/>
      <c r="S19" s="218"/>
      <c r="T19" s="219"/>
      <c r="U19" s="157">
        <f>SUM(Önkormányzat!W64)</f>
        <v>300</v>
      </c>
      <c r="V19" s="157">
        <f>SUM(Önkormányzat!X64)</f>
        <v>0</v>
      </c>
      <c r="W19" s="157">
        <f t="shared" si="5"/>
        <v>300</v>
      </c>
      <c r="X19" s="157">
        <f>SUM(Önkormányzat!Z64)</f>
        <v>0</v>
      </c>
      <c r="Y19" s="157">
        <f t="shared" si="0"/>
        <v>300</v>
      </c>
      <c r="Z19" s="157">
        <f>SUM(Önkormányzat!AB64)</f>
        <v>0</v>
      </c>
      <c r="AA19" s="157">
        <f t="shared" si="6"/>
        <v>300</v>
      </c>
      <c r="AB19" s="157">
        <f>SUM(Önkormányzat!AD64)</f>
        <v>0</v>
      </c>
      <c r="AC19" s="160">
        <f t="shared" si="1"/>
        <v>300</v>
      </c>
      <c r="AD19" s="157">
        <f>SUM(Önkormányzat!AF64)</f>
        <v>0</v>
      </c>
      <c r="AE19" s="160">
        <f t="shared" si="2"/>
        <v>300</v>
      </c>
      <c r="AF19" s="160">
        <f>SUM(Önkormányzat!AH64)</f>
        <v>0</v>
      </c>
      <c r="AG19" s="160">
        <f t="shared" si="3"/>
        <v>300</v>
      </c>
      <c r="AH19" s="222">
        <f>SUM(Önkormányzat!AJ64)</f>
        <v>371</v>
      </c>
      <c r="AI19" s="223">
        <f t="shared" si="4"/>
        <v>1.2366666666666666</v>
      </c>
    </row>
    <row r="20" spans="1:35" ht="12.75">
      <c r="A20" s="9"/>
      <c r="B20" s="9"/>
      <c r="C20" s="9"/>
      <c r="D20" s="10" t="s">
        <v>519</v>
      </c>
      <c r="E20" s="27" t="s">
        <v>520</v>
      </c>
      <c r="F20" s="159"/>
      <c r="G20" s="159"/>
      <c r="H20" s="159"/>
      <c r="I20" s="159"/>
      <c r="J20" s="157"/>
      <c r="K20" s="157"/>
      <c r="L20" s="157"/>
      <c r="M20" s="157"/>
      <c r="N20" s="157"/>
      <c r="O20" s="157"/>
      <c r="P20" s="157"/>
      <c r="Q20" s="157"/>
      <c r="R20" s="157"/>
      <c r="S20" s="218"/>
      <c r="T20" s="219"/>
      <c r="U20" s="157">
        <f>SUM(Önkormányzat!W65)</f>
        <v>365</v>
      </c>
      <c r="V20" s="157">
        <f>SUM(Önkormányzat!X65)</f>
        <v>0</v>
      </c>
      <c r="W20" s="157">
        <f t="shared" si="5"/>
        <v>365</v>
      </c>
      <c r="X20" s="157">
        <f>SUM(Önkormányzat!Z65)</f>
        <v>0</v>
      </c>
      <c r="Y20" s="157">
        <f t="shared" si="0"/>
        <v>365</v>
      </c>
      <c r="Z20" s="157">
        <f>SUM(Önkormányzat!AB65)</f>
        <v>0</v>
      </c>
      <c r="AA20" s="157">
        <f t="shared" si="6"/>
        <v>365</v>
      </c>
      <c r="AB20" s="157">
        <f>SUM(Önkormányzat!AD65)</f>
        <v>0</v>
      </c>
      <c r="AC20" s="160">
        <f t="shared" si="1"/>
        <v>365</v>
      </c>
      <c r="AD20" s="157">
        <f>SUM(Önkormányzat!AF65)</f>
        <v>0</v>
      </c>
      <c r="AE20" s="160">
        <f t="shared" si="2"/>
        <v>365</v>
      </c>
      <c r="AF20" s="160">
        <f>SUM(Önkormányzat!AH65)</f>
        <v>0</v>
      </c>
      <c r="AG20" s="160">
        <f t="shared" si="3"/>
        <v>365</v>
      </c>
      <c r="AH20" s="222">
        <f>SUM(Önkormányzat!AJ65)</f>
        <v>167</v>
      </c>
      <c r="AI20" s="223">
        <f t="shared" si="4"/>
        <v>0.4575342465753425</v>
      </c>
    </row>
    <row r="21" spans="1:35" ht="12.75">
      <c r="A21" s="9"/>
      <c r="B21" s="9"/>
      <c r="C21" s="9"/>
      <c r="D21" s="13"/>
      <c r="E21" s="28"/>
      <c r="F21" s="159"/>
      <c r="G21" s="159"/>
      <c r="H21" s="159"/>
      <c r="I21" s="159"/>
      <c r="J21" s="157"/>
      <c r="K21" s="157"/>
      <c r="L21" s="157"/>
      <c r="M21" s="157"/>
      <c r="N21" s="157"/>
      <c r="O21" s="157"/>
      <c r="P21" s="157"/>
      <c r="Q21" s="157"/>
      <c r="R21" s="157"/>
      <c r="S21" s="218"/>
      <c r="T21" s="219"/>
      <c r="U21" s="157"/>
      <c r="V21" s="159"/>
      <c r="W21" s="157"/>
      <c r="X21" s="157"/>
      <c r="Y21" s="157"/>
      <c r="Z21" s="157"/>
      <c r="AA21" s="157"/>
      <c r="AB21" s="157"/>
      <c r="AC21" s="160"/>
      <c r="AD21" s="161"/>
      <c r="AE21" s="161"/>
      <c r="AF21" s="160"/>
      <c r="AG21" s="160"/>
      <c r="AH21" s="222"/>
      <c r="AI21" s="223"/>
    </row>
    <row r="22" spans="1:35" ht="12.75">
      <c r="A22" s="9"/>
      <c r="B22" s="9"/>
      <c r="C22" s="9"/>
      <c r="D22" s="13"/>
      <c r="E22" s="28"/>
      <c r="F22" s="159"/>
      <c r="G22" s="159"/>
      <c r="H22" s="159"/>
      <c r="I22" s="159"/>
      <c r="J22" s="157"/>
      <c r="K22" s="157"/>
      <c r="L22" s="157"/>
      <c r="M22" s="157"/>
      <c r="N22" s="157"/>
      <c r="O22" s="157"/>
      <c r="P22" s="157"/>
      <c r="Q22" s="157"/>
      <c r="R22" s="157"/>
      <c r="S22" s="218"/>
      <c r="T22" s="219"/>
      <c r="U22" s="157"/>
      <c r="V22" s="159"/>
      <c r="W22" s="157"/>
      <c r="X22" s="157"/>
      <c r="Y22" s="157"/>
      <c r="Z22" s="157"/>
      <c r="AA22" s="157"/>
      <c r="AB22" s="157"/>
      <c r="AC22" s="160"/>
      <c r="AD22" s="161"/>
      <c r="AE22" s="161"/>
      <c r="AF22" s="160"/>
      <c r="AG22" s="160"/>
      <c r="AH22" s="222"/>
      <c r="AI22" s="223"/>
    </row>
    <row r="23" spans="1:35" ht="22.5">
      <c r="A23" s="9"/>
      <c r="B23" s="9"/>
      <c r="C23" s="9"/>
      <c r="D23" s="7" t="s">
        <v>521</v>
      </c>
      <c r="E23" s="43" t="s">
        <v>878</v>
      </c>
      <c r="F23" s="159"/>
      <c r="G23" s="159"/>
      <c r="H23" s="159"/>
      <c r="I23" s="159"/>
      <c r="J23" s="157"/>
      <c r="K23" s="157"/>
      <c r="L23" s="157"/>
      <c r="M23" s="157"/>
      <c r="N23" s="157"/>
      <c r="O23" s="157"/>
      <c r="P23" s="157"/>
      <c r="Q23" s="157"/>
      <c r="R23" s="157"/>
      <c r="S23" s="218"/>
      <c r="T23" s="219"/>
      <c r="U23" s="159"/>
      <c r="V23" s="159"/>
      <c r="W23" s="157"/>
      <c r="X23" s="159"/>
      <c r="Y23" s="157"/>
      <c r="Z23" s="165"/>
      <c r="AA23" s="159"/>
      <c r="AB23" s="157"/>
      <c r="AC23" s="160"/>
      <c r="AD23" s="161"/>
      <c r="AE23" s="161"/>
      <c r="AF23" s="160"/>
      <c r="AG23" s="160"/>
      <c r="AH23" s="222"/>
      <c r="AI23" s="223"/>
    </row>
    <row r="24" spans="1:35" ht="12.75">
      <c r="A24" s="9"/>
      <c r="B24" s="9"/>
      <c r="C24" s="9"/>
      <c r="D24" s="13" t="s">
        <v>523</v>
      </c>
      <c r="E24" s="28" t="s">
        <v>524</v>
      </c>
      <c r="F24" s="159"/>
      <c r="G24" s="159"/>
      <c r="H24" s="159"/>
      <c r="I24" s="159"/>
      <c r="J24" s="157"/>
      <c r="K24" s="157"/>
      <c r="L24" s="157"/>
      <c r="M24" s="157"/>
      <c r="N24" s="157"/>
      <c r="O24" s="157"/>
      <c r="P24" s="157"/>
      <c r="Q24" s="157"/>
      <c r="R24" s="157"/>
      <c r="S24" s="218"/>
      <c r="T24" s="219"/>
      <c r="U24" s="157">
        <f>SUM(Önkormányzat!W113)</f>
        <v>19923</v>
      </c>
      <c r="V24" s="159"/>
      <c r="W24" s="157">
        <f aca="true" t="shared" si="7" ref="W24:W32">SUM(U24:V24)</f>
        <v>19923</v>
      </c>
      <c r="X24" s="157">
        <f>SUM(Önkormányzat!Z113)</f>
        <v>0</v>
      </c>
      <c r="Y24" s="157">
        <f t="shared" si="0"/>
        <v>19923</v>
      </c>
      <c r="Z24" s="157">
        <f>SUM(Önkormányzat!AB113)</f>
        <v>0</v>
      </c>
      <c r="AA24" s="157">
        <f>SUM(Y24:Z24)</f>
        <v>19923</v>
      </c>
      <c r="AB24" s="157">
        <f>SUM(Önkormányzat!AD113)</f>
        <v>0</v>
      </c>
      <c r="AC24" s="160">
        <f t="shared" si="1"/>
        <v>19923</v>
      </c>
      <c r="AD24" s="157">
        <f>SUM(Önkormányzat!AF113)</f>
        <v>0</v>
      </c>
      <c r="AE24" s="160">
        <f>SUM(AC24:AD24)</f>
        <v>19923</v>
      </c>
      <c r="AF24" s="160">
        <f>SUM(Önkormányzat!AH113)</f>
        <v>-840</v>
      </c>
      <c r="AG24" s="160">
        <f t="shared" si="3"/>
        <v>19083</v>
      </c>
      <c r="AH24" s="222">
        <f>SUM(Önkormányzat!AJ113)</f>
        <v>19083</v>
      </c>
      <c r="AI24" s="223">
        <f t="shared" si="4"/>
        <v>1</v>
      </c>
    </row>
    <row r="25" spans="1:35" ht="39">
      <c r="A25" s="9"/>
      <c r="B25" s="9"/>
      <c r="C25" s="9"/>
      <c r="D25" s="13" t="s">
        <v>525</v>
      </c>
      <c r="E25" s="69" t="s">
        <v>526</v>
      </c>
      <c r="F25" s="159"/>
      <c r="G25" s="159"/>
      <c r="H25" s="159"/>
      <c r="I25" s="159"/>
      <c r="J25" s="157"/>
      <c r="K25" s="157"/>
      <c r="L25" s="157"/>
      <c r="M25" s="157"/>
      <c r="N25" s="157"/>
      <c r="O25" s="157"/>
      <c r="P25" s="157"/>
      <c r="Q25" s="157"/>
      <c r="R25" s="157"/>
      <c r="S25" s="218"/>
      <c r="T25" s="219"/>
      <c r="U25" s="157">
        <f>SUM(Önkormányzat!W114)</f>
        <v>23580</v>
      </c>
      <c r="V25" s="159"/>
      <c r="W25" s="157">
        <f t="shared" si="7"/>
        <v>23580</v>
      </c>
      <c r="X25" s="157">
        <f>SUM(Önkormányzat!Z114)</f>
        <v>0</v>
      </c>
      <c r="Y25" s="157">
        <f t="shared" si="0"/>
        <v>23580</v>
      </c>
      <c r="Z25" s="157">
        <f>SUM(Önkormányzat!AB114)</f>
        <v>-2308</v>
      </c>
      <c r="AA25" s="157">
        <f aca="true" t="shared" si="8" ref="AA25:AA43">SUM(Y25:Z25)</f>
        <v>21272</v>
      </c>
      <c r="AB25" s="157">
        <f>SUM(Önkormányzat!AD114)</f>
        <v>0</v>
      </c>
      <c r="AC25" s="160">
        <f t="shared" si="1"/>
        <v>21272</v>
      </c>
      <c r="AD25" s="157">
        <f>SUM(Önkormányzat!AF114)</f>
        <v>0</v>
      </c>
      <c r="AE25" s="160">
        <f aca="true" t="shared" si="9" ref="AE25:AE43">SUM(AC25:AD25)</f>
        <v>21272</v>
      </c>
      <c r="AF25" s="160">
        <f>SUM(Önkormányzat!AH114)</f>
        <v>-21272</v>
      </c>
      <c r="AG25" s="160">
        <f t="shared" si="3"/>
        <v>0</v>
      </c>
      <c r="AH25" s="222"/>
      <c r="AI25" s="223"/>
    </row>
    <row r="26" spans="1:35" ht="29.25">
      <c r="A26" s="9"/>
      <c r="B26" s="9"/>
      <c r="C26" s="9"/>
      <c r="D26" s="13"/>
      <c r="E26" s="69" t="s">
        <v>960</v>
      </c>
      <c r="F26" s="159"/>
      <c r="G26" s="159"/>
      <c r="H26" s="159"/>
      <c r="I26" s="159"/>
      <c r="J26" s="157"/>
      <c r="K26" s="157"/>
      <c r="L26" s="157"/>
      <c r="M26" s="157"/>
      <c r="N26" s="157"/>
      <c r="O26" s="157"/>
      <c r="P26" s="157"/>
      <c r="Q26" s="157"/>
      <c r="R26" s="157"/>
      <c r="S26" s="218"/>
      <c r="T26" s="219"/>
      <c r="U26" s="157"/>
      <c r="V26" s="159"/>
      <c r="W26" s="157"/>
      <c r="X26" s="157"/>
      <c r="Y26" s="157"/>
      <c r="Z26" s="157"/>
      <c r="AA26" s="157"/>
      <c r="AB26" s="157"/>
      <c r="AC26" s="160"/>
      <c r="AD26" s="157"/>
      <c r="AE26" s="160"/>
      <c r="AF26" s="160">
        <f>SUM(Önkormányzat!AH115)</f>
        <v>12124</v>
      </c>
      <c r="AG26" s="160">
        <f t="shared" si="3"/>
        <v>12124</v>
      </c>
      <c r="AH26" s="222">
        <f>SUM(Önkormányzat!AJ115)</f>
        <v>12124</v>
      </c>
      <c r="AI26" s="223">
        <f t="shared" si="4"/>
        <v>1</v>
      </c>
    </row>
    <row r="27" spans="1:35" ht="12.75">
      <c r="A27" s="9"/>
      <c r="B27" s="9"/>
      <c r="C27" s="9"/>
      <c r="D27" s="13"/>
      <c r="E27" s="69" t="s">
        <v>745</v>
      </c>
      <c r="F27" s="159"/>
      <c r="G27" s="159"/>
      <c r="H27" s="159"/>
      <c r="I27" s="159"/>
      <c r="J27" s="157"/>
      <c r="K27" s="157"/>
      <c r="L27" s="157"/>
      <c r="M27" s="157"/>
      <c r="N27" s="157"/>
      <c r="O27" s="157"/>
      <c r="P27" s="157"/>
      <c r="Q27" s="157"/>
      <c r="R27" s="157"/>
      <c r="S27" s="218"/>
      <c r="T27" s="219"/>
      <c r="U27" s="157"/>
      <c r="V27" s="159"/>
      <c r="W27" s="157"/>
      <c r="X27" s="157"/>
      <c r="Y27" s="157"/>
      <c r="Z27" s="157"/>
      <c r="AA27" s="157"/>
      <c r="AB27" s="157"/>
      <c r="AC27" s="160"/>
      <c r="AD27" s="157"/>
      <c r="AE27" s="160"/>
      <c r="AF27" s="160">
        <f>SUM(Önkormányzat!AH116)</f>
        <v>1836</v>
      </c>
      <c r="AG27" s="160">
        <f t="shared" si="3"/>
        <v>1836</v>
      </c>
      <c r="AH27" s="222">
        <f>SUM(Önkormányzat!AJ116)</f>
        <v>1836</v>
      </c>
      <c r="AI27" s="223">
        <f t="shared" si="4"/>
        <v>1</v>
      </c>
    </row>
    <row r="28" spans="1:35" ht="19.5">
      <c r="A28" s="9"/>
      <c r="B28" s="9"/>
      <c r="C28" s="9"/>
      <c r="D28" s="13"/>
      <c r="E28" s="69" t="s">
        <v>959</v>
      </c>
      <c r="F28" s="159"/>
      <c r="G28" s="159"/>
      <c r="H28" s="159"/>
      <c r="I28" s="159"/>
      <c r="J28" s="157"/>
      <c r="K28" s="157"/>
      <c r="L28" s="157"/>
      <c r="M28" s="157"/>
      <c r="N28" s="157"/>
      <c r="O28" s="157"/>
      <c r="P28" s="157"/>
      <c r="Q28" s="157"/>
      <c r="R28" s="157"/>
      <c r="S28" s="218"/>
      <c r="T28" s="219"/>
      <c r="U28" s="157"/>
      <c r="V28" s="159"/>
      <c r="W28" s="157"/>
      <c r="X28" s="157"/>
      <c r="Y28" s="157"/>
      <c r="Z28" s="157"/>
      <c r="AA28" s="157"/>
      <c r="AB28" s="157"/>
      <c r="AC28" s="160"/>
      <c r="AD28" s="157"/>
      <c r="AE28" s="160"/>
      <c r="AF28" s="160">
        <f>SUM(Önkormányzat!AH117)</f>
        <v>8364</v>
      </c>
      <c r="AG28" s="160">
        <f t="shared" si="3"/>
        <v>8364</v>
      </c>
      <c r="AH28" s="222">
        <f>SUM(Önkormányzat!AJ117)</f>
        <v>8364</v>
      </c>
      <c r="AI28" s="223">
        <f t="shared" si="4"/>
        <v>1</v>
      </c>
    </row>
    <row r="29" spans="1:35" ht="22.5">
      <c r="A29" s="9"/>
      <c r="B29" s="9"/>
      <c r="C29" s="9"/>
      <c r="D29" s="13" t="s">
        <v>527</v>
      </c>
      <c r="E29" s="33" t="s">
        <v>528</v>
      </c>
      <c r="F29" s="159"/>
      <c r="G29" s="159"/>
      <c r="H29" s="159"/>
      <c r="I29" s="159"/>
      <c r="J29" s="157"/>
      <c r="K29" s="157"/>
      <c r="L29" s="157"/>
      <c r="M29" s="157"/>
      <c r="N29" s="157"/>
      <c r="O29" s="157"/>
      <c r="P29" s="157"/>
      <c r="Q29" s="157"/>
      <c r="R29" s="157"/>
      <c r="S29" s="218"/>
      <c r="T29" s="219"/>
      <c r="U29" s="157">
        <f>SUM(Önkormányzat!W118)</f>
        <v>2557</v>
      </c>
      <c r="V29" s="159"/>
      <c r="W29" s="157">
        <f t="shared" si="7"/>
        <v>2557</v>
      </c>
      <c r="X29" s="157">
        <f>SUM(Önkormányzat!Z118)</f>
        <v>0</v>
      </c>
      <c r="Y29" s="157">
        <f t="shared" si="0"/>
        <v>2557</v>
      </c>
      <c r="Z29" s="157">
        <f>SUM(Önkormányzat!AB118)</f>
        <v>0</v>
      </c>
      <c r="AA29" s="157">
        <f t="shared" si="8"/>
        <v>2557</v>
      </c>
      <c r="AB29" s="157">
        <f>SUM(Önkormányzat!AD118)</f>
        <v>0</v>
      </c>
      <c r="AC29" s="160">
        <f t="shared" si="1"/>
        <v>2557</v>
      </c>
      <c r="AD29" s="157">
        <f>SUM(Önkormányzat!AF118)</f>
        <v>0</v>
      </c>
      <c r="AE29" s="160">
        <f t="shared" si="9"/>
        <v>2557</v>
      </c>
      <c r="AF29" s="160">
        <f>SUM(Önkormányzat!AH118)</f>
        <v>0</v>
      </c>
      <c r="AG29" s="160">
        <f t="shared" si="3"/>
        <v>2557</v>
      </c>
      <c r="AH29" s="222">
        <f>SUM(Önkormányzat!AJ118)</f>
        <v>2557</v>
      </c>
      <c r="AI29" s="223">
        <f t="shared" si="4"/>
        <v>1</v>
      </c>
    </row>
    <row r="30" spans="1:35" ht="22.5">
      <c r="A30" s="9"/>
      <c r="B30" s="9"/>
      <c r="C30" s="9"/>
      <c r="D30" s="13" t="s">
        <v>529</v>
      </c>
      <c r="E30" s="33" t="s">
        <v>530</v>
      </c>
      <c r="F30" s="159"/>
      <c r="G30" s="159"/>
      <c r="H30" s="159"/>
      <c r="I30" s="159"/>
      <c r="J30" s="157"/>
      <c r="K30" s="157"/>
      <c r="L30" s="157"/>
      <c r="M30" s="157"/>
      <c r="N30" s="157"/>
      <c r="O30" s="157"/>
      <c r="P30" s="157"/>
      <c r="Q30" s="157"/>
      <c r="R30" s="157"/>
      <c r="S30" s="218"/>
      <c r="T30" s="219"/>
      <c r="U30" s="157">
        <f>SUM(Önkormányzat!W119)</f>
        <v>9427</v>
      </c>
      <c r="V30" s="159"/>
      <c r="W30" s="157">
        <f t="shared" si="7"/>
        <v>9427</v>
      </c>
      <c r="X30" s="157">
        <f>SUM(Önkormányzat!Z119)</f>
        <v>0</v>
      </c>
      <c r="Y30" s="157">
        <f t="shared" si="0"/>
        <v>9427</v>
      </c>
      <c r="Z30" s="157">
        <f>SUM(Önkormányzat!AB119)</f>
        <v>55</v>
      </c>
      <c r="AA30" s="157">
        <f t="shared" si="8"/>
        <v>9482</v>
      </c>
      <c r="AB30" s="157">
        <f>SUM(Önkormányzat!AD119)</f>
        <v>0</v>
      </c>
      <c r="AC30" s="160">
        <f t="shared" si="1"/>
        <v>9482</v>
      </c>
      <c r="AD30" s="157">
        <f>SUM(Önkormányzat!AF119)</f>
        <v>0</v>
      </c>
      <c r="AE30" s="160">
        <f t="shared" si="9"/>
        <v>9482</v>
      </c>
      <c r="AF30" s="160">
        <f>SUM(Önkormányzat!AH119)</f>
        <v>0</v>
      </c>
      <c r="AG30" s="160">
        <f t="shared" si="3"/>
        <v>9482</v>
      </c>
      <c r="AH30" s="222">
        <f>SUM(Önkormányzat!AJ119)</f>
        <v>9482</v>
      </c>
      <c r="AI30" s="223">
        <f t="shared" si="4"/>
        <v>1</v>
      </c>
    </row>
    <row r="31" spans="1:35" ht="22.5">
      <c r="A31" s="9"/>
      <c r="B31" s="9"/>
      <c r="C31" s="9"/>
      <c r="D31" s="13" t="s">
        <v>531</v>
      </c>
      <c r="E31" s="33" t="s">
        <v>532</v>
      </c>
      <c r="F31" s="159"/>
      <c r="G31" s="159"/>
      <c r="H31" s="159"/>
      <c r="I31" s="159"/>
      <c r="J31" s="157"/>
      <c r="K31" s="157"/>
      <c r="L31" s="157"/>
      <c r="M31" s="157"/>
      <c r="N31" s="157"/>
      <c r="O31" s="157"/>
      <c r="P31" s="157"/>
      <c r="Q31" s="157"/>
      <c r="R31" s="157"/>
      <c r="S31" s="218"/>
      <c r="T31" s="219"/>
      <c r="U31" s="157">
        <f>SUM(Önkormányzat!W120)</f>
        <v>1502</v>
      </c>
      <c r="V31" s="159"/>
      <c r="W31" s="157">
        <f t="shared" si="7"/>
        <v>1502</v>
      </c>
      <c r="X31" s="157">
        <f>SUM(Önkormányzat!Z120)</f>
        <v>0</v>
      </c>
      <c r="Y31" s="157">
        <f t="shared" si="0"/>
        <v>1502</v>
      </c>
      <c r="Z31" s="157">
        <f>SUM(Önkormányzat!AB120)</f>
        <v>0</v>
      </c>
      <c r="AA31" s="157">
        <f t="shared" si="8"/>
        <v>1502</v>
      </c>
      <c r="AB31" s="157">
        <f>SUM(Önkormányzat!AD120)</f>
        <v>0</v>
      </c>
      <c r="AC31" s="160">
        <f t="shared" si="1"/>
        <v>1502</v>
      </c>
      <c r="AD31" s="157">
        <f>SUM(Önkormányzat!AF120)</f>
        <v>0</v>
      </c>
      <c r="AE31" s="160">
        <f t="shared" si="9"/>
        <v>1502</v>
      </c>
      <c r="AF31" s="160">
        <f>SUM(Önkormányzat!AH120)</f>
        <v>1</v>
      </c>
      <c r="AG31" s="160">
        <f t="shared" si="3"/>
        <v>1503</v>
      </c>
      <c r="AH31" s="222">
        <f>SUM(Önkormányzat!AJ120)</f>
        <v>1503</v>
      </c>
      <c r="AI31" s="223">
        <f t="shared" si="4"/>
        <v>1</v>
      </c>
    </row>
    <row r="32" spans="1:35" ht="19.5">
      <c r="A32" s="9"/>
      <c r="B32" s="9"/>
      <c r="C32" s="9"/>
      <c r="D32" s="13" t="s">
        <v>533</v>
      </c>
      <c r="E32" s="69" t="s">
        <v>0</v>
      </c>
      <c r="F32" s="159"/>
      <c r="G32" s="159"/>
      <c r="H32" s="159"/>
      <c r="I32" s="159"/>
      <c r="J32" s="157"/>
      <c r="K32" s="157"/>
      <c r="L32" s="157"/>
      <c r="M32" s="157"/>
      <c r="N32" s="157"/>
      <c r="O32" s="157"/>
      <c r="P32" s="157"/>
      <c r="Q32" s="157"/>
      <c r="R32" s="157"/>
      <c r="S32" s="218"/>
      <c r="T32" s="219"/>
      <c r="U32" s="157">
        <f>SUM(Önkormányzat!W121)</f>
        <v>712</v>
      </c>
      <c r="V32" s="159"/>
      <c r="W32" s="157">
        <f t="shared" si="7"/>
        <v>712</v>
      </c>
      <c r="X32" s="157">
        <f>SUM(Önkormányzat!Z121)</f>
        <v>0</v>
      </c>
      <c r="Y32" s="157">
        <f t="shared" si="0"/>
        <v>712</v>
      </c>
      <c r="Z32" s="157">
        <f>SUM(Önkormányzat!AB121)</f>
        <v>0</v>
      </c>
      <c r="AA32" s="157">
        <f t="shared" si="8"/>
        <v>712</v>
      </c>
      <c r="AB32" s="157">
        <f>SUM(Önkormányzat!AD121)</f>
        <v>0</v>
      </c>
      <c r="AC32" s="160">
        <f t="shared" si="1"/>
        <v>712</v>
      </c>
      <c r="AD32" s="157">
        <f>SUM(Önkormányzat!AF121)</f>
        <v>0</v>
      </c>
      <c r="AE32" s="160">
        <f t="shared" si="9"/>
        <v>712</v>
      </c>
      <c r="AF32" s="160">
        <f>SUM(Önkormányzat!AH121)</f>
        <v>0</v>
      </c>
      <c r="AG32" s="160">
        <f t="shared" si="3"/>
        <v>712</v>
      </c>
      <c r="AH32" s="222">
        <f>SUM(Önkormányzat!AJ121)</f>
        <v>712</v>
      </c>
      <c r="AI32" s="223">
        <f t="shared" si="4"/>
        <v>1</v>
      </c>
    </row>
    <row r="33" spans="1:35" ht="12.75">
      <c r="A33" s="9"/>
      <c r="B33" s="9"/>
      <c r="C33" s="9"/>
      <c r="D33" s="13"/>
      <c r="E33" s="33" t="s">
        <v>796</v>
      </c>
      <c r="F33" s="159"/>
      <c r="G33" s="159"/>
      <c r="H33" s="159"/>
      <c r="I33" s="159"/>
      <c r="J33" s="157"/>
      <c r="K33" s="157"/>
      <c r="L33" s="157"/>
      <c r="M33" s="157"/>
      <c r="N33" s="157"/>
      <c r="O33" s="157"/>
      <c r="P33" s="157"/>
      <c r="Q33" s="157"/>
      <c r="R33" s="157"/>
      <c r="S33" s="218"/>
      <c r="T33" s="219"/>
      <c r="U33" s="157"/>
      <c r="V33" s="159"/>
      <c r="W33" s="157"/>
      <c r="X33" s="157"/>
      <c r="Y33" s="157"/>
      <c r="Z33" s="157"/>
      <c r="AA33" s="157">
        <f t="shared" si="8"/>
        <v>0</v>
      </c>
      <c r="AB33" s="157"/>
      <c r="AC33" s="160">
        <f t="shared" si="1"/>
        <v>0</v>
      </c>
      <c r="AD33" s="161"/>
      <c r="AE33" s="160">
        <f t="shared" si="9"/>
        <v>0</v>
      </c>
      <c r="AF33" s="160"/>
      <c r="AG33" s="160">
        <f t="shared" si="3"/>
        <v>0</v>
      </c>
      <c r="AH33" s="222"/>
      <c r="AI33" s="223"/>
    </row>
    <row r="34" spans="1:35" ht="22.5">
      <c r="A34" s="9"/>
      <c r="B34" s="9"/>
      <c r="C34" s="9"/>
      <c r="D34" s="13" t="s">
        <v>720</v>
      </c>
      <c r="E34" s="33" t="s">
        <v>1079</v>
      </c>
      <c r="F34" s="159"/>
      <c r="G34" s="159"/>
      <c r="H34" s="159"/>
      <c r="I34" s="159"/>
      <c r="J34" s="157"/>
      <c r="K34" s="157"/>
      <c r="L34" s="157"/>
      <c r="M34" s="157"/>
      <c r="N34" s="157"/>
      <c r="O34" s="157"/>
      <c r="P34" s="157"/>
      <c r="Q34" s="157"/>
      <c r="R34" s="157"/>
      <c r="S34" s="218"/>
      <c r="T34" s="219"/>
      <c r="U34" s="157"/>
      <c r="V34" s="159"/>
      <c r="W34" s="157"/>
      <c r="X34" s="157"/>
      <c r="Y34" s="157"/>
      <c r="Z34" s="157">
        <f>SUM(Önkormányzat!AB123)</f>
        <v>653</v>
      </c>
      <c r="AA34" s="157">
        <f t="shared" si="8"/>
        <v>653</v>
      </c>
      <c r="AB34" s="157">
        <f>SUM(Önkormányzat!AD123)</f>
        <v>0</v>
      </c>
      <c r="AC34" s="160">
        <f t="shared" si="1"/>
        <v>653</v>
      </c>
      <c r="AD34" s="157">
        <f>SUM(Önkormányzat!AF123)</f>
        <v>0</v>
      </c>
      <c r="AE34" s="160">
        <f t="shared" si="9"/>
        <v>653</v>
      </c>
      <c r="AF34" s="160">
        <f>SUM(Önkormányzat!AH123)</f>
        <v>0</v>
      </c>
      <c r="AG34" s="160">
        <f t="shared" si="3"/>
        <v>653</v>
      </c>
      <c r="AH34" s="222">
        <f>SUM(Önkormányzat!AJ123)</f>
        <v>653</v>
      </c>
      <c r="AI34" s="223">
        <f t="shared" si="4"/>
        <v>1</v>
      </c>
    </row>
    <row r="35" spans="1:35" ht="12.75">
      <c r="A35" s="9"/>
      <c r="B35" s="9"/>
      <c r="C35" s="9"/>
      <c r="D35" s="13" t="s">
        <v>721</v>
      </c>
      <c r="E35" s="69" t="s">
        <v>2</v>
      </c>
      <c r="F35" s="159"/>
      <c r="G35" s="159"/>
      <c r="H35" s="159"/>
      <c r="I35" s="159"/>
      <c r="J35" s="157"/>
      <c r="K35" s="157"/>
      <c r="L35" s="157"/>
      <c r="M35" s="157"/>
      <c r="N35" s="157"/>
      <c r="O35" s="157"/>
      <c r="P35" s="157"/>
      <c r="Q35" s="157"/>
      <c r="R35" s="157"/>
      <c r="S35" s="218"/>
      <c r="T35" s="219"/>
      <c r="U35" s="157"/>
      <c r="V35" s="159"/>
      <c r="W35" s="157"/>
      <c r="X35" s="157"/>
      <c r="Y35" s="157"/>
      <c r="Z35" s="157">
        <f>SUM(Önkormányzat!AB124)</f>
        <v>22</v>
      </c>
      <c r="AA35" s="157">
        <f t="shared" si="8"/>
        <v>22</v>
      </c>
      <c r="AB35" s="157">
        <f>SUM(Önkormányzat!AD124)</f>
        <v>0</v>
      </c>
      <c r="AC35" s="160">
        <f t="shared" si="1"/>
        <v>22</v>
      </c>
      <c r="AD35" s="157">
        <f>SUM(Önkormányzat!AF124)</f>
        <v>0</v>
      </c>
      <c r="AE35" s="160">
        <f t="shared" si="9"/>
        <v>22</v>
      </c>
      <c r="AF35" s="308">
        <f>SUM(Önkormányzat!AH124)</f>
        <v>74</v>
      </c>
      <c r="AG35" s="308">
        <f>SUM(Önkormányzat!AI124)</f>
        <v>5061</v>
      </c>
      <c r="AH35" s="311">
        <f>SUM(Önkormányzat!AJ124)</f>
        <v>5061</v>
      </c>
      <c r="AI35" s="314">
        <v>1</v>
      </c>
    </row>
    <row r="36" spans="1:35" ht="29.25">
      <c r="A36" s="9"/>
      <c r="B36" s="9"/>
      <c r="C36" s="9"/>
      <c r="D36" s="13" t="s">
        <v>830</v>
      </c>
      <c r="E36" s="69" t="s">
        <v>962</v>
      </c>
      <c r="F36" s="159"/>
      <c r="G36" s="159"/>
      <c r="H36" s="159"/>
      <c r="I36" s="159"/>
      <c r="J36" s="157"/>
      <c r="K36" s="157"/>
      <c r="L36" s="157"/>
      <c r="M36" s="157"/>
      <c r="N36" s="157"/>
      <c r="O36" s="157"/>
      <c r="P36" s="157"/>
      <c r="Q36" s="157"/>
      <c r="R36" s="157"/>
      <c r="S36" s="218"/>
      <c r="T36" s="219"/>
      <c r="U36" s="157"/>
      <c r="V36" s="159"/>
      <c r="W36" s="157"/>
      <c r="X36" s="157"/>
      <c r="Y36" s="157"/>
      <c r="Z36" s="157">
        <f>SUM(Önkormányzat!AB125)</f>
        <v>2122</v>
      </c>
      <c r="AA36" s="157">
        <f t="shared" si="8"/>
        <v>2122</v>
      </c>
      <c r="AB36" s="157">
        <f>SUM(Önkormányzat!AD125)</f>
        <v>316</v>
      </c>
      <c r="AC36" s="160">
        <f t="shared" si="1"/>
        <v>2438</v>
      </c>
      <c r="AD36" s="157">
        <f>SUM(Önkormányzat!AF125)</f>
        <v>78</v>
      </c>
      <c r="AE36" s="160">
        <f t="shared" si="9"/>
        <v>2516</v>
      </c>
      <c r="AF36" s="309"/>
      <c r="AG36" s="309"/>
      <c r="AH36" s="312"/>
      <c r="AI36" s="315"/>
    </row>
    <row r="37" spans="1:35" ht="19.5">
      <c r="A37" s="9"/>
      <c r="B37" s="9"/>
      <c r="C37" s="9"/>
      <c r="D37" s="13" t="s">
        <v>831</v>
      </c>
      <c r="E37" s="69" t="s">
        <v>963</v>
      </c>
      <c r="F37" s="159"/>
      <c r="G37" s="159"/>
      <c r="H37" s="159"/>
      <c r="I37" s="159"/>
      <c r="J37" s="157"/>
      <c r="K37" s="157"/>
      <c r="L37" s="157"/>
      <c r="M37" s="157"/>
      <c r="N37" s="157"/>
      <c r="O37" s="157"/>
      <c r="P37" s="157"/>
      <c r="Q37" s="157"/>
      <c r="R37" s="157"/>
      <c r="S37" s="218"/>
      <c r="T37" s="219"/>
      <c r="U37" s="157"/>
      <c r="V37" s="159"/>
      <c r="W37" s="157"/>
      <c r="X37" s="157"/>
      <c r="Y37" s="157"/>
      <c r="Z37" s="157">
        <f>SUM(Önkormányzat!AB126)</f>
        <v>751</v>
      </c>
      <c r="AA37" s="157">
        <f t="shared" si="8"/>
        <v>751</v>
      </c>
      <c r="AB37" s="157">
        <f>SUM(Önkormányzat!AD126)</f>
        <v>884</v>
      </c>
      <c r="AC37" s="160">
        <f t="shared" si="1"/>
        <v>1635</v>
      </c>
      <c r="AD37" s="157">
        <f>SUM(Önkormányzat!AF126)</f>
        <v>64</v>
      </c>
      <c r="AE37" s="160">
        <f t="shared" si="9"/>
        <v>1699</v>
      </c>
      <c r="AF37" s="309"/>
      <c r="AG37" s="309"/>
      <c r="AH37" s="312"/>
      <c r="AI37" s="315"/>
    </row>
    <row r="38" spans="1:35" ht="19.5">
      <c r="A38" s="9"/>
      <c r="B38" s="9"/>
      <c r="C38" s="9"/>
      <c r="D38" s="13" t="s">
        <v>832</v>
      </c>
      <c r="E38" s="69" t="s">
        <v>964</v>
      </c>
      <c r="F38" s="159"/>
      <c r="G38" s="159"/>
      <c r="H38" s="159"/>
      <c r="I38" s="159"/>
      <c r="J38" s="157"/>
      <c r="K38" s="157"/>
      <c r="L38" s="157"/>
      <c r="M38" s="157"/>
      <c r="N38" s="157"/>
      <c r="O38" s="157"/>
      <c r="P38" s="157"/>
      <c r="Q38" s="157"/>
      <c r="R38" s="157"/>
      <c r="S38" s="218"/>
      <c r="T38" s="219"/>
      <c r="U38" s="157"/>
      <c r="V38" s="159"/>
      <c r="W38" s="157"/>
      <c r="X38" s="157"/>
      <c r="Y38" s="157"/>
      <c r="Z38" s="157">
        <f>SUM(Önkormányzat!AB127)</f>
        <v>488</v>
      </c>
      <c r="AA38" s="157">
        <f t="shared" si="8"/>
        <v>488</v>
      </c>
      <c r="AB38" s="157">
        <f>SUM(Önkormányzat!AD127)</f>
        <v>92</v>
      </c>
      <c r="AC38" s="160">
        <f t="shared" si="1"/>
        <v>580</v>
      </c>
      <c r="AD38" s="157">
        <f>SUM(Önkormányzat!AF127)</f>
        <v>170</v>
      </c>
      <c r="AE38" s="160">
        <f t="shared" si="9"/>
        <v>750</v>
      </c>
      <c r="AF38" s="310"/>
      <c r="AG38" s="310"/>
      <c r="AH38" s="313"/>
      <c r="AI38" s="316"/>
    </row>
    <row r="39" spans="1:35" ht="29.25">
      <c r="A39" s="9"/>
      <c r="B39" s="9"/>
      <c r="C39" s="9"/>
      <c r="D39" s="13" t="s">
        <v>833</v>
      </c>
      <c r="E39" s="69" t="s">
        <v>829</v>
      </c>
      <c r="F39" s="159"/>
      <c r="G39" s="159"/>
      <c r="H39" s="159"/>
      <c r="I39" s="159"/>
      <c r="J39" s="157"/>
      <c r="K39" s="157"/>
      <c r="L39" s="157"/>
      <c r="M39" s="157"/>
      <c r="N39" s="157"/>
      <c r="O39" s="157"/>
      <c r="P39" s="157"/>
      <c r="Q39" s="157"/>
      <c r="R39" s="157"/>
      <c r="S39" s="218"/>
      <c r="T39" s="219"/>
      <c r="U39" s="157"/>
      <c r="V39" s="159"/>
      <c r="W39" s="157"/>
      <c r="X39" s="157"/>
      <c r="Y39" s="157"/>
      <c r="Z39" s="157">
        <f>SUM(Önkormányzat!AB128)</f>
        <v>1666</v>
      </c>
      <c r="AA39" s="157">
        <f t="shared" si="8"/>
        <v>1666</v>
      </c>
      <c r="AB39" s="157">
        <f>SUM(Önkormányzat!AD128)</f>
        <v>0</v>
      </c>
      <c r="AC39" s="160">
        <f t="shared" si="1"/>
        <v>1666</v>
      </c>
      <c r="AD39" s="157">
        <f>SUM(Önkormányzat!AF128)</f>
        <v>442</v>
      </c>
      <c r="AE39" s="160">
        <f t="shared" si="9"/>
        <v>2108</v>
      </c>
      <c r="AF39" s="160">
        <f>SUM(Önkormányzat!AH128)</f>
        <v>0</v>
      </c>
      <c r="AG39" s="160">
        <f t="shared" si="3"/>
        <v>2108</v>
      </c>
      <c r="AH39" s="222">
        <f>SUM(Önkormányzat!AJ128)</f>
        <v>2108</v>
      </c>
      <c r="AI39" s="223">
        <f t="shared" si="4"/>
        <v>1</v>
      </c>
    </row>
    <row r="40" spans="1:35" ht="19.5">
      <c r="A40" s="9"/>
      <c r="B40" s="9"/>
      <c r="C40" s="9"/>
      <c r="D40" s="13" t="s">
        <v>834</v>
      </c>
      <c r="E40" s="69" t="s">
        <v>1</v>
      </c>
      <c r="F40" s="159"/>
      <c r="G40" s="159"/>
      <c r="H40" s="159"/>
      <c r="I40" s="159"/>
      <c r="J40" s="157"/>
      <c r="K40" s="157"/>
      <c r="L40" s="157"/>
      <c r="M40" s="157"/>
      <c r="N40" s="157"/>
      <c r="O40" s="157"/>
      <c r="P40" s="157"/>
      <c r="Q40" s="157"/>
      <c r="R40" s="157"/>
      <c r="S40" s="218"/>
      <c r="T40" s="219"/>
      <c r="U40" s="157"/>
      <c r="V40" s="159"/>
      <c r="W40" s="157"/>
      <c r="X40" s="157"/>
      <c r="Y40" s="157"/>
      <c r="Z40" s="157"/>
      <c r="AA40" s="157"/>
      <c r="AB40" s="157"/>
      <c r="AC40" s="160"/>
      <c r="AD40" s="157"/>
      <c r="AE40" s="160"/>
      <c r="AF40" s="160">
        <f>SUM(Önkormányzat!AH129)</f>
        <v>84</v>
      </c>
      <c r="AG40" s="160">
        <f t="shared" si="3"/>
        <v>84</v>
      </c>
      <c r="AH40" s="222">
        <f>SUM(Önkormányzat!AJ129)</f>
        <v>84</v>
      </c>
      <c r="AI40" s="223">
        <f t="shared" si="4"/>
        <v>1</v>
      </c>
    </row>
    <row r="41" spans="1:35" ht="12.75">
      <c r="A41" s="9"/>
      <c r="B41" s="9"/>
      <c r="C41" s="9"/>
      <c r="D41" s="13" t="s">
        <v>835</v>
      </c>
      <c r="E41" s="33" t="s">
        <v>800</v>
      </c>
      <c r="F41" s="159"/>
      <c r="G41" s="159"/>
      <c r="H41" s="159"/>
      <c r="I41" s="159"/>
      <c r="J41" s="157"/>
      <c r="K41" s="157"/>
      <c r="L41" s="157"/>
      <c r="M41" s="157"/>
      <c r="N41" s="157"/>
      <c r="O41" s="157"/>
      <c r="P41" s="157"/>
      <c r="Q41" s="157"/>
      <c r="R41" s="157"/>
      <c r="S41" s="218"/>
      <c r="T41" s="219"/>
      <c r="U41" s="157"/>
      <c r="V41" s="159"/>
      <c r="W41" s="157"/>
      <c r="X41" s="157"/>
      <c r="Y41" s="157"/>
      <c r="Z41" s="157">
        <f>SUM(Önkormányzat!AB130)</f>
        <v>993</v>
      </c>
      <c r="AA41" s="157">
        <f t="shared" si="8"/>
        <v>993</v>
      </c>
      <c r="AB41" s="157">
        <f>SUM(Önkormányzat!AD130)</f>
        <v>0</v>
      </c>
      <c r="AC41" s="160">
        <f t="shared" si="1"/>
        <v>993</v>
      </c>
      <c r="AD41" s="157">
        <f>SUM(Önkormányzat!AF130)</f>
        <v>425</v>
      </c>
      <c r="AE41" s="160">
        <f t="shared" si="9"/>
        <v>1418</v>
      </c>
      <c r="AF41" s="160">
        <f>SUM(Önkormányzat!AH130)</f>
        <v>299</v>
      </c>
      <c r="AG41" s="160">
        <f t="shared" si="3"/>
        <v>1717</v>
      </c>
      <c r="AH41" s="222">
        <f>SUM(Önkormányzat!AJ130)</f>
        <v>1717</v>
      </c>
      <c r="AI41" s="223">
        <f t="shared" si="4"/>
        <v>1</v>
      </c>
    </row>
    <row r="42" spans="1:35" ht="12.75">
      <c r="A42" s="9"/>
      <c r="B42" s="9"/>
      <c r="C42" s="9"/>
      <c r="D42" s="13" t="s">
        <v>836</v>
      </c>
      <c r="E42" s="33" t="s">
        <v>802</v>
      </c>
      <c r="F42" s="159"/>
      <c r="G42" s="159"/>
      <c r="H42" s="159"/>
      <c r="I42" s="159"/>
      <c r="J42" s="157"/>
      <c r="K42" s="157"/>
      <c r="L42" s="157"/>
      <c r="M42" s="157"/>
      <c r="N42" s="157"/>
      <c r="O42" s="157"/>
      <c r="P42" s="157"/>
      <c r="Q42" s="157"/>
      <c r="R42" s="157"/>
      <c r="S42" s="218"/>
      <c r="T42" s="219"/>
      <c r="U42" s="157"/>
      <c r="V42" s="159"/>
      <c r="W42" s="157"/>
      <c r="X42" s="157"/>
      <c r="Y42" s="157"/>
      <c r="Z42" s="157">
        <f>SUM(Önkormányzat!AB131)</f>
        <v>533</v>
      </c>
      <c r="AA42" s="157">
        <f t="shared" si="8"/>
        <v>533</v>
      </c>
      <c r="AB42" s="157">
        <f>SUM(Önkormányzat!AD131)</f>
        <v>5486</v>
      </c>
      <c r="AC42" s="160">
        <f t="shared" si="1"/>
        <v>6019</v>
      </c>
      <c r="AD42" s="157">
        <f>SUM(Önkormányzat!AF131)</f>
        <v>0</v>
      </c>
      <c r="AE42" s="160">
        <f t="shared" si="9"/>
        <v>6019</v>
      </c>
      <c r="AF42" s="160">
        <f>SUM(Önkormányzat!AH131)</f>
        <v>1493</v>
      </c>
      <c r="AG42" s="160">
        <f t="shared" si="3"/>
        <v>7512</v>
      </c>
      <c r="AH42" s="222">
        <f>SUM(Önkormányzat!AJ131)</f>
        <v>7512</v>
      </c>
      <c r="AI42" s="223">
        <f t="shared" si="4"/>
        <v>1</v>
      </c>
    </row>
    <row r="43" spans="1:35" ht="22.5">
      <c r="A43" s="9"/>
      <c r="B43" s="9"/>
      <c r="C43" s="9"/>
      <c r="D43" s="13" t="s">
        <v>966</v>
      </c>
      <c r="E43" s="33" t="s">
        <v>4</v>
      </c>
      <c r="F43" s="159"/>
      <c r="G43" s="159"/>
      <c r="H43" s="159"/>
      <c r="I43" s="159"/>
      <c r="J43" s="157"/>
      <c r="K43" s="157"/>
      <c r="L43" s="157"/>
      <c r="M43" s="157"/>
      <c r="N43" s="157"/>
      <c r="O43" s="157"/>
      <c r="P43" s="157"/>
      <c r="Q43" s="157"/>
      <c r="R43" s="157"/>
      <c r="S43" s="218"/>
      <c r="T43" s="219"/>
      <c r="U43" s="157"/>
      <c r="V43" s="159"/>
      <c r="W43" s="157"/>
      <c r="X43" s="157"/>
      <c r="Y43" s="157"/>
      <c r="Z43" s="157">
        <f>SUM(Önkormányzat!AB132)</f>
        <v>83</v>
      </c>
      <c r="AA43" s="157">
        <f t="shared" si="8"/>
        <v>83</v>
      </c>
      <c r="AB43" s="157">
        <f>SUM(Önkormányzat!AD132)</f>
        <v>0</v>
      </c>
      <c r="AC43" s="160">
        <f t="shared" si="1"/>
        <v>83</v>
      </c>
      <c r="AD43" s="157">
        <f>SUM(Önkormányzat!AF132)</f>
        <v>0</v>
      </c>
      <c r="AE43" s="160">
        <f t="shared" si="9"/>
        <v>83</v>
      </c>
      <c r="AF43" s="160">
        <f>SUM(Önkormányzat!AH132)</f>
        <v>0</v>
      </c>
      <c r="AG43" s="160">
        <f t="shared" si="3"/>
        <v>83</v>
      </c>
      <c r="AH43" s="222">
        <f>SUM(Önkormányzat!AJ132)</f>
        <v>83</v>
      </c>
      <c r="AI43" s="223">
        <f t="shared" si="4"/>
        <v>1</v>
      </c>
    </row>
    <row r="44" spans="1:35" ht="19.5">
      <c r="A44" s="9"/>
      <c r="B44" s="9"/>
      <c r="C44" s="9"/>
      <c r="D44" s="13" t="s">
        <v>3</v>
      </c>
      <c r="E44" s="69" t="s">
        <v>943</v>
      </c>
      <c r="F44" s="159"/>
      <c r="G44" s="159"/>
      <c r="H44" s="159"/>
      <c r="I44" s="159"/>
      <c r="J44" s="157"/>
      <c r="K44" s="157"/>
      <c r="L44" s="157"/>
      <c r="M44" s="157"/>
      <c r="N44" s="157"/>
      <c r="O44" s="157"/>
      <c r="P44" s="157"/>
      <c r="Q44" s="157"/>
      <c r="R44" s="157"/>
      <c r="S44" s="218"/>
      <c r="T44" s="219"/>
      <c r="U44" s="157"/>
      <c r="V44" s="159"/>
      <c r="W44" s="157"/>
      <c r="X44" s="157"/>
      <c r="Y44" s="157"/>
      <c r="Z44" s="157"/>
      <c r="AA44" s="157"/>
      <c r="AB44" s="157"/>
      <c r="AC44" s="160"/>
      <c r="AD44" s="161"/>
      <c r="AE44" s="161"/>
      <c r="AF44" s="160">
        <f>SUM(Önkormányzat!AH133)</f>
        <v>198</v>
      </c>
      <c r="AG44" s="160">
        <f t="shared" si="3"/>
        <v>198</v>
      </c>
      <c r="AH44" s="222">
        <f>SUM(Önkormányzat!AJ133)</f>
        <v>198</v>
      </c>
      <c r="AI44" s="223">
        <f t="shared" si="4"/>
        <v>1</v>
      </c>
    </row>
    <row r="45" spans="1:35" ht="12.75">
      <c r="A45" s="9"/>
      <c r="B45" s="9"/>
      <c r="C45" s="9"/>
      <c r="D45" s="13" t="s">
        <v>5</v>
      </c>
      <c r="E45" s="33" t="s">
        <v>1077</v>
      </c>
      <c r="F45" s="159"/>
      <c r="G45" s="159"/>
      <c r="H45" s="159"/>
      <c r="I45" s="159"/>
      <c r="J45" s="157"/>
      <c r="K45" s="157"/>
      <c r="L45" s="157"/>
      <c r="M45" s="157"/>
      <c r="N45" s="157"/>
      <c r="O45" s="157"/>
      <c r="P45" s="157"/>
      <c r="Q45" s="157"/>
      <c r="R45" s="157"/>
      <c r="S45" s="218"/>
      <c r="T45" s="219"/>
      <c r="U45" s="157"/>
      <c r="V45" s="159"/>
      <c r="W45" s="157"/>
      <c r="X45" s="157"/>
      <c r="Y45" s="157"/>
      <c r="Z45" s="157"/>
      <c r="AA45" s="157"/>
      <c r="AB45" s="157"/>
      <c r="AC45" s="160"/>
      <c r="AD45" s="161"/>
      <c r="AE45" s="161"/>
      <c r="AF45" s="160">
        <f>SUM(Önkormányzat!AH134)</f>
        <v>442</v>
      </c>
      <c r="AG45" s="160">
        <f t="shared" si="3"/>
        <v>442</v>
      </c>
      <c r="AH45" s="222">
        <f>SUM(Önkormányzat!AJ134)</f>
        <v>442</v>
      </c>
      <c r="AI45" s="223">
        <f t="shared" si="4"/>
        <v>1</v>
      </c>
    </row>
    <row r="46" spans="1:35" ht="12.75">
      <c r="A46" s="9"/>
      <c r="B46" s="9"/>
      <c r="C46" s="9"/>
      <c r="D46" s="13" t="s">
        <v>6</v>
      </c>
      <c r="E46" s="33" t="s">
        <v>1005</v>
      </c>
      <c r="F46" s="159"/>
      <c r="G46" s="159"/>
      <c r="H46" s="159"/>
      <c r="I46" s="159"/>
      <c r="J46" s="157"/>
      <c r="K46" s="157"/>
      <c r="L46" s="157"/>
      <c r="M46" s="157"/>
      <c r="N46" s="157"/>
      <c r="O46" s="157"/>
      <c r="P46" s="157"/>
      <c r="Q46" s="157"/>
      <c r="R46" s="157"/>
      <c r="S46" s="218"/>
      <c r="T46" s="219"/>
      <c r="U46" s="157"/>
      <c r="V46" s="159"/>
      <c r="W46" s="157"/>
      <c r="X46" s="157"/>
      <c r="Y46" s="157"/>
      <c r="Z46" s="157"/>
      <c r="AA46" s="157"/>
      <c r="AB46" s="157"/>
      <c r="AC46" s="160"/>
      <c r="AD46" s="161"/>
      <c r="AE46" s="161"/>
      <c r="AF46" s="160">
        <f>SUM(Önkormányzat!AH135)</f>
        <v>795</v>
      </c>
      <c r="AG46" s="160">
        <f t="shared" si="3"/>
        <v>795</v>
      </c>
      <c r="AH46" s="222">
        <f>SUM(Önkormányzat!AJ135)</f>
        <v>795</v>
      </c>
      <c r="AI46" s="223">
        <f t="shared" si="4"/>
        <v>1</v>
      </c>
    </row>
    <row r="47" spans="1:35" ht="12.75">
      <c r="A47" s="9"/>
      <c r="B47" s="9"/>
      <c r="C47" s="9"/>
      <c r="D47" s="13"/>
      <c r="E47" s="33"/>
      <c r="F47" s="159"/>
      <c r="G47" s="159"/>
      <c r="H47" s="159"/>
      <c r="I47" s="159"/>
      <c r="J47" s="157"/>
      <c r="K47" s="157"/>
      <c r="L47" s="157"/>
      <c r="M47" s="157"/>
      <c r="N47" s="157"/>
      <c r="O47" s="157"/>
      <c r="P47" s="157"/>
      <c r="Q47" s="157"/>
      <c r="R47" s="157"/>
      <c r="S47" s="218"/>
      <c r="T47" s="219"/>
      <c r="U47" s="157"/>
      <c r="V47" s="159"/>
      <c r="W47" s="157"/>
      <c r="X47" s="157"/>
      <c r="Y47" s="157"/>
      <c r="Z47" s="157"/>
      <c r="AA47" s="157"/>
      <c r="AB47" s="157"/>
      <c r="AC47" s="160"/>
      <c r="AD47" s="161"/>
      <c r="AE47" s="161"/>
      <c r="AF47" s="160"/>
      <c r="AG47" s="160"/>
      <c r="AH47" s="222"/>
      <c r="AI47" s="223"/>
    </row>
    <row r="48" spans="1:35" ht="12.75">
      <c r="A48" s="9"/>
      <c r="B48" s="9"/>
      <c r="C48" s="9"/>
      <c r="D48" s="7" t="s">
        <v>535</v>
      </c>
      <c r="E48" s="26" t="s">
        <v>536</v>
      </c>
      <c r="F48" s="159"/>
      <c r="G48" s="159"/>
      <c r="H48" s="159"/>
      <c r="I48" s="159"/>
      <c r="J48" s="157"/>
      <c r="K48" s="157"/>
      <c r="L48" s="157"/>
      <c r="M48" s="157"/>
      <c r="N48" s="157"/>
      <c r="O48" s="157"/>
      <c r="P48" s="157"/>
      <c r="Q48" s="157"/>
      <c r="R48" s="157"/>
      <c r="S48" s="218"/>
      <c r="T48" s="219"/>
      <c r="U48" s="159"/>
      <c r="V48" s="159"/>
      <c r="W48" s="157"/>
      <c r="X48" s="159"/>
      <c r="Y48" s="157"/>
      <c r="Z48" s="165"/>
      <c r="AA48" s="157"/>
      <c r="AB48" s="157"/>
      <c r="AC48" s="160"/>
      <c r="AD48" s="161"/>
      <c r="AE48" s="161"/>
      <c r="AF48" s="160"/>
      <c r="AG48" s="160"/>
      <c r="AH48" s="222"/>
      <c r="AI48" s="223"/>
    </row>
    <row r="49" spans="1:35" ht="12.75">
      <c r="A49" s="2"/>
      <c r="B49" s="2"/>
      <c r="C49" s="2"/>
      <c r="D49" s="10" t="s">
        <v>537</v>
      </c>
      <c r="E49" s="27" t="s">
        <v>538</v>
      </c>
      <c r="F49" s="157">
        <f>SUM(Önkormányzat!H44+Önkormányzat!H87+Önkormányzat!H199+Önkormányzat!H286+Önkormányzat!H302+Önkormányzat!H328+Önkormányzat!H344+Önkormányzat!H361)</f>
        <v>10243</v>
      </c>
      <c r="G49" s="157">
        <f>SUM(Önkormányzat!I44+Önkormányzat!I87+Önkormányzat!I199+Önkormányzat!I286+Önkormányzat!I302+Önkormányzat!I328+Önkormányzat!I344+Önkormányzat!I361)</f>
        <v>0</v>
      </c>
      <c r="H49" s="157">
        <f>SUM(Önkormányzat!J44+Önkormányzat!J87+Önkormányzat!J199+Önkormányzat!J286+Önkormányzat!J302+Önkormányzat!J328+Önkormányzat!J344+Önkormányzat!J361)</f>
        <v>10243</v>
      </c>
      <c r="I49" s="157">
        <f>SUM(Önkormányzat!K44+Önkormányzat!K87+Önkormányzat!K199+Önkormányzat!K286+Önkormányzat!K302+Önkormányzat!K328+Önkormányzat!K344+Önkormányzat!K361)</f>
        <v>0</v>
      </c>
      <c r="J49" s="157">
        <f>SUM(Önkormányzat!L44+Önkormányzat!L87+Önkormányzat!L199+Önkormányzat!L286+Önkormányzat!L302+Önkormányzat!L328+Önkormányzat!L344+Önkormányzat!L361)</f>
        <v>10243</v>
      </c>
      <c r="K49" s="157">
        <f>SUM(Önkormányzat!M44+Önkormányzat!M87+Önkormányzat!M199+Önkormányzat!M286+Önkormányzat!M302+Önkormányzat!M328+Önkormányzat!M344+Önkormányzat!M361)</f>
        <v>18232</v>
      </c>
      <c r="L49" s="157">
        <f>SUM(J49:K49)</f>
        <v>28475</v>
      </c>
      <c r="M49" s="157">
        <f>SUM(Önkormányzat!O44+Önkormányzat!O87+Önkormányzat!O199+Önkormányzat!O286+Önkormányzat!O302+Önkormányzat!O328+Önkormányzat!O344+Önkormányzat!O361)</f>
        <v>343</v>
      </c>
      <c r="N49" s="157">
        <f>SUM(L49:M49)</f>
        <v>28818</v>
      </c>
      <c r="O49" s="157">
        <f>SUM(Önkormányzat!Q44+Önkormányzat!Q87+Önkormányzat!Q199+Önkormányzat!Q286+Önkormányzat!Q302+Önkormányzat!Q328+Önkormányzat!Q344+Önkormányzat!Q361)</f>
        <v>0</v>
      </c>
      <c r="P49" s="157">
        <f>SUM(N49:O49)</f>
        <v>28818</v>
      </c>
      <c r="Q49" s="157">
        <f>SUM(Önkormányzat!S44+Önkormányzat!S87+Önkormányzat!S199+Önkormányzat!S286+Önkormányzat!S302+Önkormányzat!S328+Önkormányzat!S344+Önkormányzat!S361)</f>
        <v>3318</v>
      </c>
      <c r="R49" s="157">
        <f>SUM(P49:Q49)</f>
        <v>32136</v>
      </c>
      <c r="S49" s="218">
        <f>SUM(Önkormányzat!U44+Önkormányzat!U87+Önkormányzat!U199+Önkormányzat!U286+Önkormányzat!U302+Önkormányzat!U328+Önkormányzat!U344+Önkormányzat!U361)</f>
        <v>28427</v>
      </c>
      <c r="T49" s="219">
        <f>SUM(S49/R49)</f>
        <v>0.8845842668658203</v>
      </c>
      <c r="U49" s="159"/>
      <c r="V49" s="159"/>
      <c r="W49" s="157"/>
      <c r="X49" s="159"/>
      <c r="Y49" s="157"/>
      <c r="Z49" s="165"/>
      <c r="AA49" s="159"/>
      <c r="AB49" s="157"/>
      <c r="AC49" s="160"/>
      <c r="AD49" s="161"/>
      <c r="AE49" s="161"/>
      <c r="AF49" s="160"/>
      <c r="AG49" s="160"/>
      <c r="AH49" s="222"/>
      <c r="AI49" s="223"/>
    </row>
    <row r="50" spans="1:35" ht="12.75">
      <c r="A50" s="9"/>
      <c r="B50" s="9"/>
      <c r="C50" s="9"/>
      <c r="D50" s="10" t="s">
        <v>539</v>
      </c>
      <c r="E50" s="27" t="s">
        <v>540</v>
      </c>
      <c r="F50" s="157">
        <f>SUM(Önkormányzat!H45+Önkormányzat!H88+Önkormányzat!H200+Önkormányzat!H287+Önkormányzat!H303+Önkormányzat!H329+Önkormányzat!H345+Önkormányzat!H362)</f>
        <v>1528</v>
      </c>
      <c r="G50" s="157">
        <f>SUM(Önkormányzat!I45+Önkormányzat!I88+Önkormányzat!I200+Önkormányzat!I287+Önkormányzat!I303+Önkormányzat!I329+Önkormányzat!I345+Önkormányzat!I362)</f>
        <v>0</v>
      </c>
      <c r="H50" s="157">
        <f>SUM(Önkormányzat!J45+Önkormányzat!J88+Önkormányzat!J200+Önkormányzat!J287+Önkormányzat!J303+Önkormányzat!J329+Önkormányzat!J345+Önkormányzat!J362)</f>
        <v>1528</v>
      </c>
      <c r="I50" s="157">
        <f>SUM(Önkormányzat!K45+Önkormányzat!K88+Önkormányzat!K200+Önkormányzat!K287+Önkormányzat!K303+Önkormányzat!K329+Önkormányzat!K345+Önkormányzat!K362)</f>
        <v>0</v>
      </c>
      <c r="J50" s="157">
        <f>SUM(Önkormányzat!L45+Önkormányzat!L88+Önkormányzat!L200+Önkormányzat!L287+Önkormányzat!L303+Önkormányzat!L329+Önkormányzat!L345+Önkormányzat!L362)</f>
        <v>1528</v>
      </c>
      <c r="K50" s="157">
        <f>SUM(Önkormányzat!M45+Önkormányzat!M88+Önkormányzat!M200+Önkormányzat!M287+Önkormányzat!M303+Önkormányzat!M329+Önkormányzat!M345+Önkormányzat!M362)</f>
        <v>3567</v>
      </c>
      <c r="L50" s="157">
        <f>SUM(J50:K50)</f>
        <v>5095</v>
      </c>
      <c r="M50" s="157">
        <f>SUM(Önkormányzat!O45+Önkormányzat!O88+Önkormányzat!O200+Önkormányzat!O329+Önkormányzat!O345+Önkormányzat!O362)</f>
        <v>92</v>
      </c>
      <c r="N50" s="157">
        <f>SUM(L50:M50)</f>
        <v>5187</v>
      </c>
      <c r="O50" s="157">
        <f>SUM(Önkormányzat!Q45+Önkormányzat!Q88+Önkormányzat!Q200+Önkormányzat!Q329+Önkormányzat!Q345+Önkormányzat!Q362)</f>
        <v>0</v>
      </c>
      <c r="P50" s="157">
        <f>SUM(N50:O50)</f>
        <v>5187</v>
      </c>
      <c r="Q50" s="157">
        <f>SUM(Önkormányzat!S45+Önkormányzat!S88+Önkormányzat!S200+Önkormányzat!S303+Önkormányzat!S329+Önkormányzat!S345+Önkormányzat!S287)</f>
        <v>1080</v>
      </c>
      <c r="R50" s="157">
        <f aca="true" t="shared" si="10" ref="R50:R89">SUM(P50:Q50)</f>
        <v>6267</v>
      </c>
      <c r="S50" s="218">
        <f>SUM(Önkormányzat!U45+Önkormányzat!U88+Önkormányzat!U200+Önkormányzat!U287+Önkormányzat!U303+Önkormányzat!U329+Önkormányzat!U345+Önkormányzat!U362)</f>
        <v>5586</v>
      </c>
      <c r="T50" s="219">
        <f>SUM(S50/R50)</f>
        <v>0.8913355672570608</v>
      </c>
      <c r="U50" s="159"/>
      <c r="V50" s="159"/>
      <c r="W50" s="157"/>
      <c r="X50" s="159"/>
      <c r="Y50" s="157"/>
      <c r="Z50" s="165"/>
      <c r="AA50" s="159"/>
      <c r="AB50" s="157"/>
      <c r="AC50" s="160"/>
      <c r="AD50" s="161"/>
      <c r="AE50" s="161"/>
      <c r="AF50" s="160"/>
      <c r="AG50" s="160"/>
      <c r="AH50" s="222"/>
      <c r="AI50" s="223"/>
    </row>
    <row r="51" spans="1:35" ht="12.75">
      <c r="A51" s="9"/>
      <c r="B51" s="9"/>
      <c r="C51" s="9"/>
      <c r="D51" s="10" t="s">
        <v>541</v>
      </c>
      <c r="E51" s="27" t="s">
        <v>542</v>
      </c>
      <c r="F51" s="157">
        <f>SUM(Önkormányzat!H11+Önkormányzat!H18+Önkormányzat!H35+Önkormányzat!H46+Önkormányzat!H67+Önkormányzat!H74+Önkormányzat!H89+Önkormányzat!H173+Önkormányzat!H183+Önkormányzat!H201+Önkormányzat!H288+Önkormányzat!H304+Önkormányzat!H321+Önkormányzat!H330+Önkormányzat!H346+Önkormányzat!H363+Önkormányzat!H378)</f>
        <v>25127</v>
      </c>
      <c r="G51" s="157">
        <f>SUM(Önkormányzat!I11+Önkormányzat!I18+Önkormányzat!I35+Önkormányzat!I46+Önkormányzat!I67+Önkormányzat!I74+Önkormányzat!I89+Önkormányzat!I173+Önkormányzat!I183+Önkormányzat!I201+Önkormányzat!I288+Önkormányzat!I304+Önkormányzat!I321+Önkormányzat!I330+Önkormányzat!I346+Önkormányzat!I363+Önkormányzat!I378)</f>
        <v>-1321</v>
      </c>
      <c r="H51" s="157">
        <f>SUM(F51:G51)</f>
        <v>23806</v>
      </c>
      <c r="I51" s="157">
        <f>SUM(Önkormányzat!K11+Önkormányzat!K18+Önkormányzat!K35+Önkormányzat!K46+Önkormányzat!K67+Önkormányzat!K74+Önkormányzat!K89+Önkormányzat!K173+Önkormányzat!K183+Önkormányzat!K201+Önkormányzat!K288+Önkormányzat!K304+Önkormányzat!K321+Önkormányzat!K330+Önkormányzat!K346+Önkormányzat!K363+Önkormányzat!K378)</f>
        <v>0</v>
      </c>
      <c r="J51" s="157">
        <f>SUM(H51:I51)</f>
        <v>23806</v>
      </c>
      <c r="K51" s="157">
        <f>SUM(Önkormányzat!M11+Önkormányzat!M18+Önkormányzat!M35+Önkormányzat!M46+Önkormányzat!M67+Önkormányzat!M74+Önkormányzat!M89+Önkormányzat!M173+Önkormányzat!M183+Önkormányzat!M201+Önkormányzat!M288+Önkormányzat!M304+Önkormányzat!M321+Önkormányzat!M330+Önkormányzat!M346+Önkormányzat!M363+Önkormányzat!M378)</f>
        <v>35104</v>
      </c>
      <c r="L51" s="157">
        <f>SUM(J51:K51)</f>
        <v>58910</v>
      </c>
      <c r="M51" s="157">
        <f>SUM(Önkormányzat!O46+Önkormányzat!O89+Önkormányzat!O201+Önkormányzat!O288+Önkormányzat!O304+Önkormányzat!O330+Önkormányzat!O346+Önkormányzat!O363)</f>
        <v>2241</v>
      </c>
      <c r="N51" s="157">
        <f>SUM(L51:M51)</f>
        <v>61151</v>
      </c>
      <c r="O51" s="157">
        <f>SUM(Önkormányzat!Q46+Önkormányzat!Q89+Önkormányzat!Q201+Önkormányzat!Q288+Önkormányzat!Q304+Önkormányzat!Q330+Önkormányzat!Q346+Önkormányzat!Q363)</f>
        <v>-370</v>
      </c>
      <c r="P51" s="157">
        <f>SUM(N51:O51)</f>
        <v>60781</v>
      </c>
      <c r="Q51" s="157">
        <f>SUM(Önkormányzat!S11+Önkormányzat!S18+Önkormányzat!S35+Önkormányzat!S46+Önkormányzat!S67+Önkormányzat!S74+Önkormányzat!S89+Önkormányzat!S183+Önkormányzat!S201+Önkormányzat!S288+Önkormányzat!S304+Önkormányzat!S321+Önkormányzat!S330+Önkormányzat!S346+Önkormányzat!S363+Önkormányzat!S378)</f>
        <v>-3338</v>
      </c>
      <c r="R51" s="157">
        <f t="shared" si="10"/>
        <v>57443</v>
      </c>
      <c r="S51" s="218">
        <f>SUM(Önkormányzat!U11+Önkormányzat!U18+Önkormányzat!U35+Önkormányzat!U46+Önkormányzat!U74+Önkormányzat!U89+Önkormányzat!U159+Önkormányzat!U160+Önkormányzat!U173+Önkormányzat!U183+Önkormányzat!U201+Önkormányzat!U288+Önkormányzat!U321+Önkormányzat!U330+Önkormányzat!U346+Önkormányzat!U363+Önkormányzat!U378)</f>
        <v>35117</v>
      </c>
      <c r="T51" s="219">
        <f>SUM(S51/R51)</f>
        <v>0.6113364552687012</v>
      </c>
      <c r="U51" s="159"/>
      <c r="V51" s="159"/>
      <c r="W51" s="157"/>
      <c r="X51" s="159"/>
      <c r="Y51" s="157"/>
      <c r="Z51" s="165"/>
      <c r="AA51" s="159"/>
      <c r="AB51" s="157"/>
      <c r="AC51" s="160"/>
      <c r="AD51" s="161"/>
      <c r="AE51" s="161"/>
      <c r="AF51" s="160"/>
      <c r="AG51" s="160"/>
      <c r="AH51" s="222"/>
      <c r="AI51" s="223"/>
    </row>
    <row r="52" spans="1:35" ht="12.75">
      <c r="A52" s="9"/>
      <c r="B52" s="9"/>
      <c r="C52" s="9"/>
      <c r="D52" s="10" t="s">
        <v>543</v>
      </c>
      <c r="E52" s="27" t="s">
        <v>544</v>
      </c>
      <c r="F52" s="157">
        <f>SUM(Önkormányzat!H12+Önkormányzat!H19+Önkormányzat!H36+Önkormányzat!H47+Önkormányzat!H68+Önkormányzat!H75+Önkormányzat!H90+Önkormányzat!H174+Önkormányzat!H184+Önkormányzat!H202+Önkormányzat!H289+Önkormányzat!H305+Önkormányzat!H322+Önkormányzat!H331+Önkormányzat!H347+Önkormányzat!H364+Önkormányzat!H379)</f>
        <v>2536</v>
      </c>
      <c r="G52" s="157">
        <f>SUM(Önkormányzat!I36+Önkormányzat!I47+Önkormányzat!I75+Önkormányzat!I90+Önkormányzat!I184+Önkormányzat!I202+Önkormányzat!I322)</f>
        <v>0</v>
      </c>
      <c r="H52" s="157">
        <f>SUM(F52:G52)</f>
        <v>2536</v>
      </c>
      <c r="I52" s="157">
        <f>SUM(Önkormányzat!K12+Önkormányzat!K19+Önkormányzat!K36+Önkormányzat!K47+Önkormányzat!K68+Önkormányzat!K75+Önkormányzat!K90+Önkormányzat!K174+Önkormányzat!K184+Önkormányzat!K202+Önkormányzat!K289+Önkormányzat!K305+Önkormányzat!K322+Önkormányzat!K331+Önkormányzat!K347+Önkormányzat!K364+Önkormányzat!K379)</f>
        <v>500</v>
      </c>
      <c r="J52" s="157">
        <f>SUM(H52:I52)</f>
        <v>3036</v>
      </c>
      <c r="K52" s="157">
        <f>SUM(Önkormányzat!M12+Önkormányzat!M19+Önkormányzat!M36+Önkormányzat!M47+Önkormányzat!M68+Önkormányzat!M75+Önkormányzat!M90+Önkormányzat!M174+Önkormányzat!M184+Önkormányzat!M202+Önkormányzat!M289+Önkormányzat!M305+Önkormányzat!M322+Önkormányzat!M331+Önkormányzat!M347+Önkormányzat!M364+Önkormányzat!M379)</f>
        <v>6542</v>
      </c>
      <c r="L52" s="157">
        <f>SUM(J52:K52)</f>
        <v>9578</v>
      </c>
      <c r="M52" s="157">
        <f>SUM(Önkormányzat!O47+Önkormányzat!O90+Önkormányzat!O202+Önkormányzat!O289+Önkormányzat!O305+Önkormányzat!O331+Önkormányzat!O347+Önkormányzat!O364)</f>
        <v>-147</v>
      </c>
      <c r="N52" s="157">
        <f>SUM(L52:M52)</f>
        <v>9431</v>
      </c>
      <c r="O52" s="157">
        <f>SUM(Önkormányzat!Q47+Önkormányzat!Q90+Önkormányzat!Q202+Önkormányzat!Q289+Önkormányzat!Q305+Önkormányzat!Q331+Önkormányzat!Q347+Önkormányzat!Q364)</f>
        <v>0</v>
      </c>
      <c r="P52" s="157">
        <f>SUM(N52:O52)</f>
        <v>9431</v>
      </c>
      <c r="Q52" s="157">
        <f>SUM(Önkormányzat!S36+Önkormányzat!S47+Önkormányzat!S75+Önkormányzat!S90+Önkormányzat!S184+Önkormányzat!S202+Önkormányzat!S322)</f>
        <v>-2000</v>
      </c>
      <c r="R52" s="157">
        <f t="shared" si="10"/>
        <v>7431</v>
      </c>
      <c r="S52" s="218">
        <f>SUM(Önkormányzat!U47+Önkormányzat!U90+Önkormányzat!U202+Önkormányzat!U289+Önkormányzat!U305+Önkormányzat!U331+Önkormányzat!U347+Önkormányzat!U364)</f>
        <v>8066</v>
      </c>
      <c r="T52" s="219">
        <f>SUM(S52/R52)</f>
        <v>1.0854528327277622</v>
      </c>
      <c r="U52" s="159"/>
      <c r="V52" s="159"/>
      <c r="W52" s="157"/>
      <c r="X52" s="159"/>
      <c r="Y52" s="157"/>
      <c r="Z52" s="165"/>
      <c r="AA52" s="159"/>
      <c r="AB52" s="157"/>
      <c r="AC52" s="160"/>
      <c r="AD52" s="161"/>
      <c r="AE52" s="161"/>
      <c r="AF52" s="160"/>
      <c r="AG52" s="160"/>
      <c r="AH52" s="222"/>
      <c r="AI52" s="223"/>
    </row>
    <row r="53" spans="1:35" ht="12.75">
      <c r="A53" s="9"/>
      <c r="B53" s="9"/>
      <c r="C53" s="9"/>
      <c r="D53" s="10" t="s">
        <v>545</v>
      </c>
      <c r="E53" s="27" t="s">
        <v>546</v>
      </c>
      <c r="F53" s="157">
        <f>SUM(Önkormányzat!H214+Önkormányzat!H221+Önkormányzat!H230+Önkormányzat!H237+Önkormányzat!H244+Önkormányzat!H251+Önkormányzat!H258)</f>
        <v>1548</v>
      </c>
      <c r="G53" s="157">
        <f>SUM(Önkormányzat!I214+Önkormányzat!I221+Önkormányzat!I230+Önkormányzat!I237+Önkormányzat!I244+Önkormányzat!I251+Önkormányzat!I258)</f>
        <v>0</v>
      </c>
      <c r="H53" s="157">
        <f>SUM(F53:G53)</f>
        <v>1548</v>
      </c>
      <c r="I53" s="157">
        <f>SUM(Önkormányzat!K214+Önkormányzat!K221+Önkormányzat!K230+Önkormányzat!K237+Önkormányzat!K244+Önkormányzat!K251+Önkormányzat!K258)</f>
        <v>0</v>
      </c>
      <c r="J53" s="157">
        <f>SUM(H53:I53)</f>
        <v>1548</v>
      </c>
      <c r="K53" s="157">
        <f>SUM(Önkormányzat!M214+Önkormányzat!M221+Önkormányzat!M230+Önkormányzat!M237+Önkormányzat!M244+Önkormányzat!M251+Önkormányzat!M258)</f>
        <v>0</v>
      </c>
      <c r="L53" s="157">
        <f>SUM(J53:K53)</f>
        <v>1548</v>
      </c>
      <c r="M53" s="157">
        <f>SUM(Önkormányzat!O214+Önkormányzat!O221+Önkormányzat!O230+Önkormányzat!O237+Önkormányzat!O244+Önkormányzat!O251+Önkormányzat!O258)</f>
        <v>1031</v>
      </c>
      <c r="N53" s="157">
        <f>SUM(L53:M53)</f>
        <v>2579</v>
      </c>
      <c r="O53" s="157">
        <f>SUM(Önkormányzat!Q214+Önkormányzat!Q221+Önkormányzat!Q230+Önkormányzat!Q237+Önkormányzat!Q244+Önkormányzat!Q251+Önkormányzat!Q258)</f>
        <v>0</v>
      </c>
      <c r="P53" s="157">
        <f>SUM(N53:O53)</f>
        <v>2579</v>
      </c>
      <c r="Q53" s="157">
        <f>SUM(Önkormányzat!S214+Önkormányzat!S221+Önkormányzat!S230+Önkormányzat!S237+Önkormányzat!S244+Önkormányzat!S251+Önkormányzat!S258)</f>
        <v>0</v>
      </c>
      <c r="R53" s="157">
        <f t="shared" si="10"/>
        <v>2579</v>
      </c>
      <c r="S53" s="218">
        <f>SUM(Önkormányzat!U214+Önkormányzat!U221+Önkormányzat!U230+Önkormányzat!U237+Önkormányzat!U244+Önkormányzat!U251+Önkormányzat!U258)</f>
        <v>853</v>
      </c>
      <c r="T53" s="219">
        <f>SUM(S53/R53)</f>
        <v>0.33074835207444747</v>
      </c>
      <c r="U53" s="159"/>
      <c r="V53" s="159"/>
      <c r="W53" s="157"/>
      <c r="X53" s="159"/>
      <c r="Y53" s="157"/>
      <c r="Z53" s="165"/>
      <c r="AA53" s="159"/>
      <c r="AB53" s="157"/>
      <c r="AC53" s="160"/>
      <c r="AD53" s="161"/>
      <c r="AE53" s="161"/>
      <c r="AF53" s="160"/>
      <c r="AG53" s="160"/>
      <c r="AH53" s="222"/>
      <c r="AI53" s="223"/>
    </row>
    <row r="54" spans="1:35" ht="12.75">
      <c r="A54" s="9"/>
      <c r="B54" s="9"/>
      <c r="C54" s="9"/>
      <c r="D54" s="7" t="s">
        <v>547</v>
      </c>
      <c r="E54" s="26" t="s">
        <v>548</v>
      </c>
      <c r="F54" s="159"/>
      <c r="G54" s="159"/>
      <c r="H54" s="157"/>
      <c r="I54" s="159"/>
      <c r="J54" s="157"/>
      <c r="K54" s="157"/>
      <c r="L54" s="157"/>
      <c r="M54" s="157"/>
      <c r="N54" s="157"/>
      <c r="O54" s="157"/>
      <c r="P54" s="157"/>
      <c r="Q54" s="157"/>
      <c r="R54" s="157"/>
      <c r="S54" s="218"/>
      <c r="T54" s="219"/>
      <c r="U54" s="159"/>
      <c r="V54" s="159"/>
      <c r="W54" s="157"/>
      <c r="X54" s="159"/>
      <c r="Y54" s="157"/>
      <c r="Z54" s="165"/>
      <c r="AA54" s="159"/>
      <c r="AB54" s="157"/>
      <c r="AC54" s="160"/>
      <c r="AD54" s="161"/>
      <c r="AE54" s="161"/>
      <c r="AF54" s="160"/>
      <c r="AG54" s="160"/>
      <c r="AH54" s="222"/>
      <c r="AI54" s="223"/>
    </row>
    <row r="55" spans="1:35" ht="12.75">
      <c r="A55" s="9"/>
      <c r="B55" s="9"/>
      <c r="C55" s="9"/>
      <c r="D55" s="13" t="s">
        <v>549</v>
      </c>
      <c r="E55" s="28" t="s">
        <v>550</v>
      </c>
      <c r="F55" s="159"/>
      <c r="G55" s="159"/>
      <c r="H55" s="157"/>
      <c r="I55" s="159"/>
      <c r="J55" s="157"/>
      <c r="K55" s="157"/>
      <c r="L55" s="157"/>
      <c r="M55" s="157"/>
      <c r="N55" s="157"/>
      <c r="O55" s="157"/>
      <c r="P55" s="157"/>
      <c r="Q55" s="157"/>
      <c r="R55" s="157"/>
      <c r="S55" s="218"/>
      <c r="T55" s="219"/>
      <c r="U55" s="157">
        <f>SUM(Önkormányzat!W204+Önkormányzat!W290+Önkormányzat!W306)</f>
        <v>15741</v>
      </c>
      <c r="V55" s="157">
        <f>SUM(Önkormányzat!X204+Önkormányzat!X290+Önkormányzat!X306)</f>
        <v>0</v>
      </c>
      <c r="W55" s="157">
        <f>SUM(Önkormányzat!Y204+Önkormányzat!Y290+Önkormányzat!Y306)</f>
        <v>15741</v>
      </c>
      <c r="X55" s="157">
        <f>SUM(Önkormányzat!Z204+Önkormányzat!Z290+Önkormányzat!Z306)</f>
        <v>0</v>
      </c>
      <c r="Y55" s="157">
        <f>SUM(Önkormányzat!AA204+Önkormányzat!AA290+Önkormányzat!AA306)</f>
        <v>15741</v>
      </c>
      <c r="Z55" s="157">
        <f>SUM(Önkormányzat!AB204+Önkormányzat!AB290+Önkormányzat!AB306)</f>
        <v>12113</v>
      </c>
      <c r="AA55" s="157">
        <f>SUM(Önkormányzat!AC204+Önkormányzat!AC290+Önkormányzat!AC306)</f>
        <v>27854</v>
      </c>
      <c r="AB55" s="157">
        <f>SUM(Önkormányzat!AD84+Önkormányzat!AD204+Önkormányzat!AD290+Önkormányzat!AD306+Önkormányzat!AD338)</f>
        <v>3036</v>
      </c>
      <c r="AC55" s="160">
        <f t="shared" si="1"/>
        <v>30890</v>
      </c>
      <c r="AD55" s="157">
        <f>SUM(Önkormányzat!AF84+Önkormányzat!AF204+Önkormányzat!AF290+Önkormányzat!AF306+Önkormányzat!AF338)</f>
        <v>0</v>
      </c>
      <c r="AE55" s="160">
        <f>SUM(AC55:AD55)</f>
        <v>30890</v>
      </c>
      <c r="AF55" s="160">
        <f>SUM(Önkormányzat!AH204+Önkormányzat!AH290+Önkormányzat!AH306+Önkormányzat!AH338)</f>
        <v>0</v>
      </c>
      <c r="AG55" s="160">
        <f t="shared" si="3"/>
        <v>30890</v>
      </c>
      <c r="AH55" s="222">
        <f>SUM(Önkormányzat!AJ84+Önkormányzat!AJ204+Önkormányzat!AJ290+Önkormányzat!AJ338)</f>
        <v>30215</v>
      </c>
      <c r="AI55" s="223">
        <f t="shared" si="4"/>
        <v>0.978148268047912</v>
      </c>
    </row>
    <row r="56" spans="1:35" ht="12.75">
      <c r="A56" s="9"/>
      <c r="B56" s="9"/>
      <c r="C56" s="9"/>
      <c r="D56" s="13" t="s">
        <v>551</v>
      </c>
      <c r="E56" s="28" t="s">
        <v>552</v>
      </c>
      <c r="F56" s="159"/>
      <c r="G56" s="159"/>
      <c r="H56" s="157"/>
      <c r="I56" s="159"/>
      <c r="J56" s="157"/>
      <c r="K56" s="157"/>
      <c r="L56" s="157"/>
      <c r="M56" s="157"/>
      <c r="N56" s="157"/>
      <c r="O56" s="157"/>
      <c r="P56" s="157"/>
      <c r="Q56" s="157"/>
      <c r="R56" s="157"/>
      <c r="S56" s="218"/>
      <c r="T56" s="219"/>
      <c r="U56" s="159"/>
      <c r="V56" s="159"/>
      <c r="W56" s="157">
        <f>SUM(U56:V56)</f>
        <v>0</v>
      </c>
      <c r="X56" s="159"/>
      <c r="Y56" s="157">
        <f>SUM(W56:X56)</f>
        <v>0</v>
      </c>
      <c r="Z56" s="157">
        <f>SUM(Önkormányzat!AB205+Önkormányzat!AB295+Önkormányzat!AB307)</f>
        <v>0</v>
      </c>
      <c r="AA56" s="157">
        <f>SUM(Y56:Z56)</f>
        <v>0</v>
      </c>
      <c r="AB56" s="157"/>
      <c r="AC56" s="160">
        <f t="shared" si="1"/>
        <v>0</v>
      </c>
      <c r="AD56" s="157"/>
      <c r="AE56" s="160">
        <f aca="true" t="shared" si="11" ref="AE56:AE89">SUM(AC56:AD56)</f>
        <v>0</v>
      </c>
      <c r="AF56" s="160">
        <f>SUM(Önkormányzat!AH49)</f>
        <v>54</v>
      </c>
      <c r="AG56" s="160">
        <f t="shared" si="3"/>
        <v>54</v>
      </c>
      <c r="AH56" s="222">
        <f>SUM(Önkormányzat!AJ49)</f>
        <v>54</v>
      </c>
      <c r="AI56" s="223">
        <f>SUM(AH56/AG56)</f>
        <v>1</v>
      </c>
    </row>
    <row r="57" spans="1:35" ht="12.75">
      <c r="A57" s="9"/>
      <c r="B57" s="9"/>
      <c r="C57" s="9"/>
      <c r="D57" s="13" t="s">
        <v>553</v>
      </c>
      <c r="E57" s="28" t="s">
        <v>554</v>
      </c>
      <c r="F57" s="159"/>
      <c r="G57" s="159"/>
      <c r="H57" s="157"/>
      <c r="I57" s="159"/>
      <c r="J57" s="157"/>
      <c r="K57" s="157"/>
      <c r="L57" s="157"/>
      <c r="M57" s="157"/>
      <c r="N57" s="157"/>
      <c r="O57" s="157"/>
      <c r="P57" s="157"/>
      <c r="Q57" s="157"/>
      <c r="R57" s="157"/>
      <c r="S57" s="218"/>
      <c r="T57" s="219"/>
      <c r="U57" s="159"/>
      <c r="V57" s="159"/>
      <c r="W57" s="157">
        <f>SUM(U57:V57)</f>
        <v>0</v>
      </c>
      <c r="X57" s="159"/>
      <c r="Y57" s="157">
        <f>SUM(W57:X57)</f>
        <v>0</v>
      </c>
      <c r="Z57" s="157">
        <f>SUM('Mártély összesen'!U57)</f>
        <v>0</v>
      </c>
      <c r="AA57" s="157">
        <f>SUM(Y57:Z57)</f>
        <v>0</v>
      </c>
      <c r="AB57" s="157">
        <f>SUM(Önkormányzat!AD65+Önkormányzat!AD82+Önkormányzat!AD100+Önkormányzat!AD128+Önkormányzat!AD220+Önkormányzat!AD231+Önkormányzat!AD252+Önkormányzat!AD360+Önkormányzat!AD401+Önkormányzat!AD419)</f>
        <v>0</v>
      </c>
      <c r="AC57" s="160">
        <f t="shared" si="1"/>
        <v>0</v>
      </c>
      <c r="AD57" s="157"/>
      <c r="AE57" s="160">
        <f t="shared" si="11"/>
        <v>0</v>
      </c>
      <c r="AF57" s="160">
        <f>SUM(Önkormányzat!AH85)</f>
        <v>140</v>
      </c>
      <c r="AG57" s="160">
        <f t="shared" si="3"/>
        <v>140</v>
      </c>
      <c r="AH57" s="222">
        <f>SUM(Önkormányzat!AJ85)</f>
        <v>140</v>
      </c>
      <c r="AI57" s="223">
        <f>SUM(AH57/AG57)</f>
        <v>1</v>
      </c>
    </row>
    <row r="58" spans="1:35" ht="12.75">
      <c r="A58" s="9"/>
      <c r="B58" s="9"/>
      <c r="C58" s="9"/>
      <c r="D58" s="7" t="s">
        <v>555</v>
      </c>
      <c r="E58" s="26" t="s">
        <v>556</v>
      </c>
      <c r="F58" s="159"/>
      <c r="G58" s="159"/>
      <c r="H58" s="157"/>
      <c r="I58" s="159"/>
      <c r="J58" s="157"/>
      <c r="K58" s="157"/>
      <c r="L58" s="157"/>
      <c r="M58" s="157"/>
      <c r="N58" s="157"/>
      <c r="O58" s="157"/>
      <c r="P58" s="157"/>
      <c r="Q58" s="157"/>
      <c r="R58" s="157"/>
      <c r="S58" s="218"/>
      <c r="T58" s="219"/>
      <c r="U58" s="159"/>
      <c r="V58" s="159"/>
      <c r="W58" s="157"/>
      <c r="X58" s="159"/>
      <c r="Y58" s="157"/>
      <c r="Z58" s="165"/>
      <c r="AA58" s="159"/>
      <c r="AB58" s="157"/>
      <c r="AC58" s="160">
        <f t="shared" si="1"/>
        <v>0</v>
      </c>
      <c r="AD58" s="161"/>
      <c r="AE58" s="160">
        <f t="shared" si="11"/>
        <v>0</v>
      </c>
      <c r="AF58" s="160"/>
      <c r="AG58" s="160"/>
      <c r="AH58" s="222"/>
      <c r="AI58" s="223"/>
    </row>
    <row r="59" spans="1:35" ht="12.75">
      <c r="A59" s="9"/>
      <c r="B59" s="9"/>
      <c r="C59" s="9"/>
      <c r="D59" s="10" t="s">
        <v>557</v>
      </c>
      <c r="E59" s="28" t="s">
        <v>558</v>
      </c>
      <c r="F59" s="157">
        <f>SUM(Önkormányzat!H51+Önkormányzat!H265+Önkormányzat!H272)</f>
        <v>600</v>
      </c>
      <c r="G59" s="157">
        <f>SUM(Önkormányzat!I51+Önkormányzat!I265+Önkormányzat!I272+Önkormányzat!AB354)</f>
        <v>0</v>
      </c>
      <c r="H59" s="157">
        <f>SUM(F59:G59)</f>
        <v>600</v>
      </c>
      <c r="I59" s="157">
        <f>SUM(Önkormányzat!K51+Önkormányzat!K265+Önkormányzat!K272)</f>
        <v>0</v>
      </c>
      <c r="J59" s="157">
        <f>SUM(H59:I59)</f>
        <v>600</v>
      </c>
      <c r="K59" s="157">
        <f>SUM(Önkormányzat!M51+Önkormányzat!M265+Önkormányzat!M272)</f>
        <v>0</v>
      </c>
      <c r="L59" s="157">
        <f>SUM(J59:K59)</f>
        <v>600</v>
      </c>
      <c r="M59" s="157">
        <f>SUM(Önkormányzat!O51+Önkormányzat!O265+Önkormányzat!O272)</f>
        <v>0</v>
      </c>
      <c r="N59" s="157">
        <f aca="true" t="shared" si="12" ref="N59:N64">SUM(L59:M59)</f>
        <v>600</v>
      </c>
      <c r="O59" s="157">
        <f>SUM(Önkormányzat!Q51+Önkormányzat!Q265+Önkormányzat!Q272)</f>
        <v>0</v>
      </c>
      <c r="P59" s="157">
        <f aca="true" t="shared" si="13" ref="P59:P64">SUM(N59:O59)</f>
        <v>600</v>
      </c>
      <c r="Q59" s="157">
        <f>SUM(Önkormányzat!S51+Önkormányzat!S265+Önkormányzat!S272)</f>
        <v>-200</v>
      </c>
      <c r="R59" s="157">
        <f t="shared" si="10"/>
        <v>400</v>
      </c>
      <c r="S59" s="218">
        <f>SUM(Önkormányzat!U51)</f>
        <v>91</v>
      </c>
      <c r="T59" s="219">
        <f>SUM(S59/R59)</f>
        <v>0.2275</v>
      </c>
      <c r="U59" s="159"/>
      <c r="V59" s="159"/>
      <c r="W59" s="157"/>
      <c r="X59" s="159"/>
      <c r="Y59" s="157"/>
      <c r="Z59" s="165"/>
      <c r="AA59" s="159"/>
      <c r="AB59" s="157"/>
      <c r="AC59" s="160">
        <f t="shared" si="1"/>
        <v>0</v>
      </c>
      <c r="AD59" s="161"/>
      <c r="AE59" s="160">
        <f t="shared" si="11"/>
        <v>0</v>
      </c>
      <c r="AF59" s="160"/>
      <c r="AG59" s="160"/>
      <c r="AH59" s="222"/>
      <c r="AI59" s="223"/>
    </row>
    <row r="60" spans="1:35" ht="12.75">
      <c r="A60" s="9"/>
      <c r="B60" s="9"/>
      <c r="C60" s="9"/>
      <c r="D60" s="10" t="s">
        <v>559</v>
      </c>
      <c r="E60" s="28" t="s">
        <v>560</v>
      </c>
      <c r="F60" s="157">
        <f>SUM(Önkormányzat!H279)</f>
        <v>630</v>
      </c>
      <c r="G60" s="157">
        <f>SUM(Önkormányzat!I279)</f>
        <v>0</v>
      </c>
      <c r="H60" s="157">
        <f>SUM(F60:G60)</f>
        <v>630</v>
      </c>
      <c r="I60" s="157">
        <f>SUM(Önkormányzat!K279)</f>
        <v>0</v>
      </c>
      <c r="J60" s="157">
        <f>SUM(H60:I60)</f>
        <v>630</v>
      </c>
      <c r="K60" s="157">
        <f>SUM(Önkormányzat!M279)</f>
        <v>0</v>
      </c>
      <c r="L60" s="157">
        <f>SUM(J60:K60)</f>
        <v>630</v>
      </c>
      <c r="M60" s="157">
        <f>SUM(Önkormányzat!O52+Önkormányzat!O266+Önkormányzat!O273)</f>
        <v>0</v>
      </c>
      <c r="N60" s="157">
        <f t="shared" si="12"/>
        <v>630</v>
      </c>
      <c r="O60" s="157">
        <f>SUM(Önkormányzat!Q52+Önkormányzat!Q266+Önkormányzat!Q273)</f>
        <v>0</v>
      </c>
      <c r="P60" s="157">
        <f t="shared" si="13"/>
        <v>630</v>
      </c>
      <c r="Q60" s="157">
        <f>SUM(Önkormányzat!S279)</f>
        <v>330</v>
      </c>
      <c r="R60" s="157">
        <f t="shared" si="10"/>
        <v>960</v>
      </c>
      <c r="S60" s="218">
        <f>SUM(Önkormányzat!U279)</f>
        <v>960</v>
      </c>
      <c r="T60" s="219">
        <f>SUM(S60/R60)</f>
        <v>1</v>
      </c>
      <c r="U60" s="159"/>
      <c r="V60" s="159"/>
      <c r="W60" s="157"/>
      <c r="X60" s="159"/>
      <c r="Y60" s="157"/>
      <c r="Z60" s="165"/>
      <c r="AA60" s="159"/>
      <c r="AB60" s="157"/>
      <c r="AC60" s="160">
        <f t="shared" si="1"/>
        <v>0</v>
      </c>
      <c r="AD60" s="161"/>
      <c r="AE60" s="160">
        <f t="shared" si="11"/>
        <v>0</v>
      </c>
      <c r="AF60" s="160"/>
      <c r="AG60" s="160"/>
      <c r="AH60" s="222"/>
      <c r="AI60" s="223"/>
    </row>
    <row r="61" spans="1:35" ht="12.75">
      <c r="A61" s="9"/>
      <c r="B61" s="9"/>
      <c r="C61" s="9"/>
      <c r="D61" s="10" t="s">
        <v>561</v>
      </c>
      <c r="E61" s="28" t="s">
        <v>562</v>
      </c>
      <c r="F61" s="157">
        <f>SUM(Önkormányzat!H166)</f>
        <v>86926</v>
      </c>
      <c r="G61" s="157">
        <f>SUM(Önkormányzat!I166)</f>
        <v>0</v>
      </c>
      <c r="H61" s="157">
        <f>SUM(F61:G61)</f>
        <v>86926</v>
      </c>
      <c r="I61" s="157">
        <f>SUM(Önkormányzat!K166)</f>
        <v>-500</v>
      </c>
      <c r="J61" s="157">
        <f>SUM(H61:I61)</f>
        <v>86426</v>
      </c>
      <c r="K61" s="157">
        <f>SUM(Önkormányzat!M166)</f>
        <v>-6583</v>
      </c>
      <c r="L61" s="157">
        <f>SUM(J61:K61)</f>
        <v>79843</v>
      </c>
      <c r="M61" s="157">
        <f>SUM(Önkormányzat!O166)</f>
        <v>6254</v>
      </c>
      <c r="N61" s="157">
        <f t="shared" si="12"/>
        <v>86097</v>
      </c>
      <c r="O61" s="157">
        <f>SUM(Önkormányzat!Q166)</f>
        <v>49</v>
      </c>
      <c r="P61" s="157">
        <f t="shared" si="13"/>
        <v>86146</v>
      </c>
      <c r="Q61" s="157">
        <f>SUM(Önkormányzat!S166)</f>
        <v>1690</v>
      </c>
      <c r="R61" s="157">
        <f t="shared" si="10"/>
        <v>87836</v>
      </c>
      <c r="S61" s="218">
        <f>SUM(Önkormányzat!U166)</f>
        <v>77906</v>
      </c>
      <c r="T61" s="219">
        <f>SUM(S61/R61)</f>
        <v>0.8869484038435266</v>
      </c>
      <c r="U61" s="159"/>
      <c r="V61" s="159"/>
      <c r="W61" s="157"/>
      <c r="X61" s="159"/>
      <c r="Y61" s="157"/>
      <c r="Z61" s="165"/>
      <c r="AA61" s="159"/>
      <c r="AB61" s="157"/>
      <c r="AC61" s="160">
        <f t="shared" si="1"/>
        <v>0</v>
      </c>
      <c r="AD61" s="161"/>
      <c r="AE61" s="160">
        <f t="shared" si="11"/>
        <v>0</v>
      </c>
      <c r="AF61" s="160"/>
      <c r="AG61" s="160"/>
      <c r="AH61" s="222"/>
      <c r="AI61" s="223"/>
    </row>
    <row r="62" spans="1:35" ht="22.5">
      <c r="A62" s="9"/>
      <c r="B62" s="9"/>
      <c r="C62" s="9"/>
      <c r="D62" s="7" t="s">
        <v>563</v>
      </c>
      <c r="E62" s="43" t="s">
        <v>564</v>
      </c>
      <c r="F62" s="159"/>
      <c r="G62" s="159"/>
      <c r="H62" s="157"/>
      <c r="I62" s="159"/>
      <c r="J62" s="157"/>
      <c r="K62" s="157"/>
      <c r="L62" s="157"/>
      <c r="M62" s="157">
        <f>SUM(Önkormányzat!O54+Önkormányzat!O268+Önkormányzat!O275)</f>
        <v>0</v>
      </c>
      <c r="N62" s="157">
        <f t="shared" si="12"/>
        <v>0</v>
      </c>
      <c r="O62" s="157">
        <f>SUM(Önkormányzat!Q54+Önkormányzat!Q268+Önkormányzat!Q275)</f>
        <v>0</v>
      </c>
      <c r="P62" s="157">
        <f t="shared" si="13"/>
        <v>0</v>
      </c>
      <c r="Q62" s="157">
        <f>SUM(Önkormányzat!S149)</f>
        <v>0</v>
      </c>
      <c r="R62" s="157">
        <f t="shared" si="10"/>
        <v>0</v>
      </c>
      <c r="S62" s="218"/>
      <c r="T62" s="219"/>
      <c r="U62" s="157">
        <f>SUM(Önkormányzat!W366)</f>
        <v>3500</v>
      </c>
      <c r="V62" s="159"/>
      <c r="W62" s="157">
        <f>SUM(U62:V62)</f>
        <v>3500</v>
      </c>
      <c r="X62" s="157">
        <f>SUM(Önkormányzat!Z366)</f>
        <v>0</v>
      </c>
      <c r="Y62" s="157">
        <f>SUM(W62:X62)</f>
        <v>3500</v>
      </c>
      <c r="Z62" s="157">
        <f>SUM(Önkormányzat!AB366)</f>
        <v>-847</v>
      </c>
      <c r="AA62" s="157">
        <f>SUM(Y62:Z62)</f>
        <v>2653</v>
      </c>
      <c r="AB62" s="157"/>
      <c r="AC62" s="160">
        <f t="shared" si="1"/>
        <v>2653</v>
      </c>
      <c r="AD62" s="157"/>
      <c r="AE62" s="160">
        <f t="shared" si="11"/>
        <v>2653</v>
      </c>
      <c r="AF62" s="160">
        <f>SUM(Önkormányzat!AH366)</f>
        <v>810</v>
      </c>
      <c r="AG62" s="160">
        <f t="shared" si="3"/>
        <v>3463</v>
      </c>
      <c r="AH62" s="222">
        <f>SUM(Önkormányzat!AJ366)</f>
        <v>0</v>
      </c>
      <c r="AI62" s="223">
        <f t="shared" si="4"/>
        <v>0</v>
      </c>
    </row>
    <row r="63" spans="1:35" ht="12.75">
      <c r="A63" s="9"/>
      <c r="B63" s="9"/>
      <c r="C63" s="9"/>
      <c r="D63" s="7" t="s">
        <v>565</v>
      </c>
      <c r="E63" s="26" t="s">
        <v>566</v>
      </c>
      <c r="F63" s="157">
        <f>SUM(Önkormányzat!H368)</f>
        <v>3500</v>
      </c>
      <c r="G63" s="157">
        <f>SUM(Önkormányzat!I368)</f>
        <v>0</v>
      </c>
      <c r="H63" s="157">
        <f>SUM(F63:G63)</f>
        <v>3500</v>
      </c>
      <c r="I63" s="157">
        <f>SUM(Önkormányzat!K368)</f>
        <v>0</v>
      </c>
      <c r="J63" s="157">
        <f>SUM(H63:I63)</f>
        <v>3500</v>
      </c>
      <c r="K63" s="157">
        <f>SUM(Önkormányzat!M368)</f>
        <v>-847</v>
      </c>
      <c r="L63" s="157">
        <f>SUM(J63:K63)</f>
        <v>2653</v>
      </c>
      <c r="M63" s="157">
        <f>SUM(Önkormányzat!O55+Önkormányzat!O269+Önkormányzat!O276)</f>
        <v>0</v>
      </c>
      <c r="N63" s="157">
        <f t="shared" si="12"/>
        <v>2653</v>
      </c>
      <c r="O63" s="157">
        <f>SUM(Önkormányzat!Q55+Önkormányzat!Q269+Önkormányzat!Q276)</f>
        <v>0</v>
      </c>
      <c r="P63" s="157">
        <f t="shared" si="13"/>
        <v>2653</v>
      </c>
      <c r="Q63" s="157">
        <f>SUM(Önkormányzat!S368)</f>
        <v>810</v>
      </c>
      <c r="R63" s="157">
        <f t="shared" si="10"/>
        <v>3463</v>
      </c>
      <c r="S63" s="218">
        <f>SUM(Önkormányzat!U368+Önkormányzat!U223)</f>
        <v>57</v>
      </c>
      <c r="T63" s="219">
        <f>SUM(S63/R63)</f>
        <v>0.01645971700837424</v>
      </c>
      <c r="U63" s="159"/>
      <c r="V63" s="159"/>
      <c r="W63" s="157"/>
      <c r="X63" s="159"/>
      <c r="Y63" s="157"/>
      <c r="Z63" s="165"/>
      <c r="AA63" s="159"/>
      <c r="AB63" s="157"/>
      <c r="AC63" s="160">
        <f t="shared" si="1"/>
        <v>0</v>
      </c>
      <c r="AD63" s="161"/>
      <c r="AE63" s="160">
        <f t="shared" si="11"/>
        <v>0</v>
      </c>
      <c r="AF63" s="160"/>
      <c r="AG63" s="160">
        <f t="shared" si="3"/>
        <v>0</v>
      </c>
      <c r="AH63" s="222"/>
      <c r="AI63" s="223"/>
    </row>
    <row r="64" spans="1:35" ht="22.5">
      <c r="A64" s="9"/>
      <c r="B64" s="9"/>
      <c r="C64" s="9"/>
      <c r="D64" s="7" t="s">
        <v>567</v>
      </c>
      <c r="E64" s="43" t="s">
        <v>568</v>
      </c>
      <c r="F64" s="159"/>
      <c r="G64" s="157">
        <f>SUM(Önkormányzat!I52)</f>
        <v>38510</v>
      </c>
      <c r="H64" s="157">
        <f>SUM(F64:G64)</f>
        <v>38510</v>
      </c>
      <c r="I64" s="157">
        <f>SUM(Önkormányzat!K52)</f>
        <v>0</v>
      </c>
      <c r="J64" s="157">
        <f>SUM(H64:I64)</f>
        <v>38510</v>
      </c>
      <c r="K64" s="157">
        <f>SUM(Önkormányzat!M52)</f>
        <v>-38510</v>
      </c>
      <c r="L64" s="157">
        <f>SUM(J64:K64)</f>
        <v>0</v>
      </c>
      <c r="M64" s="157">
        <f>SUM(Önkormányzat!O56+Önkormányzat!O270+Önkormányzat!O277)</f>
        <v>0</v>
      </c>
      <c r="N64" s="157">
        <f t="shared" si="12"/>
        <v>0</v>
      </c>
      <c r="O64" s="157">
        <f>SUM(Önkormányzat!Q56+Önkormányzat!Q270+Önkormányzat!Q277)</f>
        <v>0</v>
      </c>
      <c r="P64" s="157">
        <f t="shared" si="13"/>
        <v>0</v>
      </c>
      <c r="Q64" s="157"/>
      <c r="R64" s="157">
        <f t="shared" si="10"/>
        <v>0</v>
      </c>
      <c r="S64" s="218"/>
      <c r="T64" s="219"/>
      <c r="U64" s="157">
        <f>SUM(Önkormányzat!W52)</f>
        <v>0</v>
      </c>
      <c r="V64" s="157">
        <f>SUM(Önkormányzat!X52)</f>
        <v>38510</v>
      </c>
      <c r="W64" s="157">
        <f>SUM(U64:V64)</f>
        <v>38510</v>
      </c>
      <c r="X64" s="157">
        <f>SUM(Önkormányzat!Z52)</f>
        <v>0</v>
      </c>
      <c r="Y64" s="157">
        <f>SUM(W64:X64)</f>
        <v>38510</v>
      </c>
      <c r="Z64" s="157">
        <f>SUM(Önkormányzat!AB52)</f>
        <v>0</v>
      </c>
      <c r="AA64" s="157">
        <f>SUM(Y64:Z64)</f>
        <v>38510</v>
      </c>
      <c r="AB64" s="157"/>
      <c r="AC64" s="160">
        <f t="shared" si="1"/>
        <v>38510</v>
      </c>
      <c r="AD64" s="157"/>
      <c r="AE64" s="160">
        <f t="shared" si="11"/>
        <v>38510</v>
      </c>
      <c r="AF64" s="160">
        <f>SUM(Önkormányzat!AH52)</f>
        <v>0</v>
      </c>
      <c r="AG64" s="160">
        <f t="shared" si="3"/>
        <v>38510</v>
      </c>
      <c r="AH64" s="222">
        <f>SUM(Önkormányzat!AJ52)</f>
        <v>38510</v>
      </c>
      <c r="AI64" s="223">
        <f t="shared" si="4"/>
        <v>1</v>
      </c>
    </row>
    <row r="65" spans="1:35" ht="12.75">
      <c r="A65" s="9"/>
      <c r="B65" s="9"/>
      <c r="C65" s="2" t="s">
        <v>569</v>
      </c>
      <c r="D65" s="10"/>
      <c r="E65" s="35"/>
      <c r="F65" s="159"/>
      <c r="G65" s="159"/>
      <c r="H65" s="157"/>
      <c r="I65" s="159"/>
      <c r="J65" s="157"/>
      <c r="K65" s="157"/>
      <c r="L65" s="157"/>
      <c r="M65" s="157"/>
      <c r="N65" s="157"/>
      <c r="O65" s="157"/>
      <c r="P65" s="157"/>
      <c r="Q65" s="157"/>
      <c r="R65" s="157">
        <f t="shared" si="10"/>
        <v>0</v>
      </c>
      <c r="S65" s="218"/>
      <c r="T65" s="219"/>
      <c r="U65" s="159"/>
      <c r="V65" s="159"/>
      <c r="W65" s="157"/>
      <c r="X65" s="159"/>
      <c r="Y65" s="157"/>
      <c r="Z65" s="165"/>
      <c r="AA65" s="159"/>
      <c r="AB65" s="157"/>
      <c r="AC65" s="160">
        <f t="shared" si="1"/>
        <v>0</v>
      </c>
      <c r="AD65" s="161"/>
      <c r="AE65" s="160"/>
      <c r="AF65" s="160"/>
      <c r="AG65" s="160"/>
      <c r="AH65" s="222"/>
      <c r="AI65" s="223"/>
    </row>
    <row r="66" spans="1:35" ht="12.75">
      <c r="A66" s="9"/>
      <c r="B66" s="9"/>
      <c r="C66" s="9"/>
      <c r="D66" s="7" t="s">
        <v>571</v>
      </c>
      <c r="E66" s="26" t="s">
        <v>572</v>
      </c>
      <c r="F66" s="159"/>
      <c r="G66" s="159"/>
      <c r="H66" s="157"/>
      <c r="I66" s="159"/>
      <c r="J66" s="157"/>
      <c r="K66" s="157"/>
      <c r="L66" s="157"/>
      <c r="M66" s="157"/>
      <c r="N66" s="157"/>
      <c r="O66" s="157"/>
      <c r="P66" s="157"/>
      <c r="Q66" s="157"/>
      <c r="R66" s="157">
        <f t="shared" si="10"/>
        <v>0</v>
      </c>
      <c r="S66" s="218"/>
      <c r="T66" s="219"/>
      <c r="U66" s="159"/>
      <c r="V66" s="159"/>
      <c r="W66" s="157"/>
      <c r="X66" s="159"/>
      <c r="Y66" s="157"/>
      <c r="Z66" s="165"/>
      <c r="AA66" s="159"/>
      <c r="AB66" s="157"/>
      <c r="AC66" s="160">
        <f t="shared" si="1"/>
        <v>0</v>
      </c>
      <c r="AD66" s="161"/>
      <c r="AE66" s="160"/>
      <c r="AF66" s="160"/>
      <c r="AG66" s="160"/>
      <c r="AH66" s="222"/>
      <c r="AI66" s="223"/>
    </row>
    <row r="67" spans="1:35" ht="12.75">
      <c r="A67" s="9"/>
      <c r="B67" s="9"/>
      <c r="C67" s="9"/>
      <c r="D67" s="10" t="s">
        <v>501</v>
      </c>
      <c r="E67" s="28" t="s">
        <v>573</v>
      </c>
      <c r="F67" s="159"/>
      <c r="G67" s="159"/>
      <c r="H67" s="157"/>
      <c r="I67" s="159"/>
      <c r="J67" s="157"/>
      <c r="K67" s="157"/>
      <c r="L67" s="157"/>
      <c r="M67" s="157"/>
      <c r="N67" s="157"/>
      <c r="O67" s="157"/>
      <c r="P67" s="157"/>
      <c r="Q67" s="157"/>
      <c r="R67" s="157">
        <f t="shared" si="10"/>
        <v>0</v>
      </c>
      <c r="S67" s="218"/>
      <c r="T67" s="219"/>
      <c r="U67" s="157">
        <f>SUM(Önkormányzat!W28)</f>
        <v>3635</v>
      </c>
      <c r="V67" s="159"/>
      <c r="W67" s="157">
        <f>SUM(U67:V67)</f>
        <v>3635</v>
      </c>
      <c r="X67" s="157">
        <f>SUM(Önkormányzat!Z28)</f>
        <v>0</v>
      </c>
      <c r="Y67" s="157">
        <f>SUM(W67:X67)</f>
        <v>3635</v>
      </c>
      <c r="Z67" s="157">
        <f>SUM(Önkormányzat!AB28)</f>
        <v>0</v>
      </c>
      <c r="AA67" s="157">
        <f>SUM(Y67:Z67)</f>
        <v>3635</v>
      </c>
      <c r="AB67" s="157">
        <f>SUM(Önkormányzat!AD75+Önkormányzat!AD94+Önkormányzat!AD110+Önkormányzat!AD142+Önkormányzat!AD230+Önkormányzat!AD241+Önkormányzat!AD262+Önkormányzat!AD371+Önkormányzat!AD413+Önkormányzat!AD429)</f>
        <v>0</v>
      </c>
      <c r="AC67" s="160">
        <f t="shared" si="1"/>
        <v>3635</v>
      </c>
      <c r="AD67" s="157">
        <f>SUM(Önkormányzat!AF75+Önkormányzat!AF94+Önkormányzat!AF110+Önkormányzat!AF230+Önkormányzat!AF241+Önkormányzat!AF262+Önkormányzat!AF371+Önkormányzat!AF413+Önkormányzat!AF429)</f>
        <v>0</v>
      </c>
      <c r="AE67" s="160">
        <f t="shared" si="11"/>
        <v>3635</v>
      </c>
      <c r="AF67" s="160">
        <f>SUM(Önkormányzat!AH28)</f>
        <v>-2738</v>
      </c>
      <c r="AG67" s="160">
        <f t="shared" si="3"/>
        <v>897</v>
      </c>
      <c r="AH67" s="222">
        <f>SUM(Önkormányzat!AJ28)</f>
        <v>40</v>
      </c>
      <c r="AI67" s="223">
        <f t="shared" si="4"/>
        <v>0.044593088071348944</v>
      </c>
    </row>
    <row r="68" spans="1:35" ht="12.75">
      <c r="A68" s="9"/>
      <c r="B68" s="9"/>
      <c r="C68" s="9"/>
      <c r="D68" s="10" t="s">
        <v>503</v>
      </c>
      <c r="E68" s="28" t="s">
        <v>574</v>
      </c>
      <c r="F68" s="159"/>
      <c r="G68" s="159"/>
      <c r="H68" s="157"/>
      <c r="I68" s="159"/>
      <c r="J68" s="157"/>
      <c r="K68" s="157"/>
      <c r="L68" s="157"/>
      <c r="M68" s="157"/>
      <c r="N68" s="157"/>
      <c r="O68" s="157"/>
      <c r="P68" s="157"/>
      <c r="Q68" s="157"/>
      <c r="R68" s="157">
        <f t="shared" si="10"/>
        <v>0</v>
      </c>
      <c r="S68" s="218"/>
      <c r="T68" s="219"/>
      <c r="U68" s="157">
        <f>SUM(Önkormányzat!W309+Önkormányzat!W333+Önkormányzat!W349+Önkormányzat!W293)</f>
        <v>114961</v>
      </c>
      <c r="V68" s="157">
        <f>SUM(Önkormányzat!X309+Önkormányzat!X333+Önkormányzat!X349+Önkormányzat!X293)</f>
        <v>0</v>
      </c>
      <c r="W68" s="157">
        <f>SUM(Önkormányzat!Y309+Önkormányzat!Y333+Önkormányzat!Y349+Önkormányzat!Y293)</f>
        <v>114961</v>
      </c>
      <c r="X68" s="157">
        <f>SUM(Önkormányzat!Z309+Önkormányzat!Z333+Önkormányzat!Z349+Önkormányzat!Z293)</f>
        <v>0</v>
      </c>
      <c r="Y68" s="157">
        <f>SUM(Önkormányzat!AA309+Önkormányzat!AA333+Önkormányzat!AA349+Önkormányzat!AA293)</f>
        <v>114961</v>
      </c>
      <c r="Z68" s="157">
        <f>SUM(Önkormányzat!AB309+Önkormányzat!AB333+Önkormányzat!AB349+Önkormányzat!AB293)</f>
        <v>8655</v>
      </c>
      <c r="AA68" s="157">
        <f>SUM(Önkormányzat!AC309+Önkormányzat!AC333+Önkormányzat!AC349+Önkormányzat!AC293)</f>
        <v>123616</v>
      </c>
      <c r="AB68" s="157">
        <f>SUM(Önkormányzat!AD76+Önkormányzat!AD95+Önkormányzat!AD111+Önkormányzat!AD143+Önkormányzat!AD231+Önkormányzat!AD242+Önkormányzat!AD263+Önkormányzat!AD372+Önkormányzat!AD414+Önkormányzat!AD430)</f>
        <v>0</v>
      </c>
      <c r="AC68" s="160">
        <f t="shared" si="1"/>
        <v>123616</v>
      </c>
      <c r="AD68" s="157">
        <f>SUM(Önkormányzat!AF76+Önkormányzat!AF95+Önkormányzat!AF111+Önkormányzat!AF143+Önkormányzat!AF231+Önkormányzat!AF242+Önkormányzat!AF263+Önkormányzat!AF372+Önkormányzat!AF414+Önkormányzat!AF430)</f>
        <v>0</v>
      </c>
      <c r="AE68" s="160">
        <f t="shared" si="11"/>
        <v>123616</v>
      </c>
      <c r="AF68" s="160">
        <f>SUM(Önkormányzat!AH293+Önkormányzat!AH309+Önkormányzat!AH333+Önkormányzat!AH349)</f>
        <v>-2912</v>
      </c>
      <c r="AG68" s="160">
        <f t="shared" si="3"/>
        <v>120704</v>
      </c>
      <c r="AH68" s="222">
        <f>SUM(Önkormányzat!AJ93+Önkormányzat!AJ333+Önkormányzat!AJ349)</f>
        <v>59051</v>
      </c>
      <c r="AI68" s="223">
        <f t="shared" si="4"/>
        <v>0.4892215668080594</v>
      </c>
    </row>
    <row r="69" spans="1:35" ht="12.75">
      <c r="A69" s="9"/>
      <c r="B69" s="9"/>
      <c r="C69" s="9"/>
      <c r="D69" s="10" t="s">
        <v>575</v>
      </c>
      <c r="E69" s="28" t="s">
        <v>576</v>
      </c>
      <c r="F69" s="159"/>
      <c r="G69" s="159"/>
      <c r="H69" s="157"/>
      <c r="I69" s="159"/>
      <c r="J69" s="157"/>
      <c r="K69" s="157"/>
      <c r="L69" s="157"/>
      <c r="M69" s="157"/>
      <c r="N69" s="157"/>
      <c r="O69" s="157"/>
      <c r="P69" s="157"/>
      <c r="Q69" s="157"/>
      <c r="R69" s="157">
        <f t="shared" si="10"/>
        <v>0</v>
      </c>
      <c r="S69" s="218"/>
      <c r="T69" s="219"/>
      <c r="U69" s="157">
        <f>SUM(Önkormányzat!W142)</f>
        <v>6000</v>
      </c>
      <c r="V69" s="159"/>
      <c r="W69" s="157">
        <f>SUM(U69:V69)</f>
        <v>6000</v>
      </c>
      <c r="X69" s="157">
        <f>SUM(Önkormányzat!Z142)</f>
        <v>0</v>
      </c>
      <c r="Y69" s="157">
        <f>SUM(W69:X69)</f>
        <v>6000</v>
      </c>
      <c r="Z69" s="157">
        <f>SUM(Önkormányzat!AB142)</f>
        <v>0</v>
      </c>
      <c r="AA69" s="157">
        <f>SUM(Y69:Z69)</f>
        <v>6000</v>
      </c>
      <c r="AB69" s="157">
        <f>SUM(Önkormányzat!AD77+Önkormányzat!AD97+Önkormányzat!AD112+Önkormányzat!AD144+Önkormányzat!AD232+Önkormányzat!AD243+Önkormányzat!AD264+Önkormányzat!AD373+Önkormányzat!AD415+Önkormányzat!AD431)</f>
        <v>0</v>
      </c>
      <c r="AC69" s="160">
        <f t="shared" si="1"/>
        <v>6000</v>
      </c>
      <c r="AD69" s="157">
        <f>SUM(Önkormányzat!AF77+Önkormányzat!AF97+Önkormányzat!AF112+Önkormányzat!AF144+Önkormányzat!AF232+Önkormányzat!AF243+Önkormányzat!AF264+Önkormányzat!AF373+Önkormányzat!AF415+Önkormányzat!AF431+Önkormányzat!AF142)</f>
        <v>85569</v>
      </c>
      <c r="AE69" s="160">
        <f t="shared" si="11"/>
        <v>91569</v>
      </c>
      <c r="AF69" s="160">
        <f>SUM(Önkormányzat!AH142)</f>
        <v>0</v>
      </c>
      <c r="AG69" s="160">
        <f t="shared" si="3"/>
        <v>91569</v>
      </c>
      <c r="AH69" s="222">
        <f>SUM(Önkormányzat!AJ96+Önkormányzat!AJ142+Önkormányzat!AJ143)</f>
        <v>200</v>
      </c>
      <c r="AI69" s="223">
        <f t="shared" si="4"/>
        <v>0.0021841452893446474</v>
      </c>
    </row>
    <row r="70" spans="1:35" ht="12.75">
      <c r="A70" s="9"/>
      <c r="B70" s="9"/>
      <c r="C70" s="9"/>
      <c r="D70" s="10" t="s">
        <v>577</v>
      </c>
      <c r="E70" s="28" t="s">
        <v>578</v>
      </c>
      <c r="F70" s="159"/>
      <c r="G70" s="159"/>
      <c r="H70" s="157"/>
      <c r="I70" s="159"/>
      <c r="J70" s="157"/>
      <c r="K70" s="157"/>
      <c r="L70" s="157"/>
      <c r="M70" s="157"/>
      <c r="N70" s="157"/>
      <c r="O70" s="157"/>
      <c r="P70" s="157"/>
      <c r="Q70" s="157"/>
      <c r="R70" s="157">
        <f t="shared" si="10"/>
        <v>0</v>
      </c>
      <c r="S70" s="218"/>
      <c r="T70" s="219"/>
      <c r="U70" s="159"/>
      <c r="V70" s="159"/>
      <c r="W70" s="157"/>
      <c r="X70" s="159"/>
      <c r="Y70" s="157"/>
      <c r="Z70" s="165"/>
      <c r="AA70" s="159"/>
      <c r="AB70" s="157"/>
      <c r="AC70" s="160">
        <f t="shared" si="1"/>
        <v>0</v>
      </c>
      <c r="AD70" s="160">
        <f>SUM(Önkormányzat!AF96+Önkormányzat!AF156)</f>
        <v>9489</v>
      </c>
      <c r="AE70" s="160">
        <f t="shared" si="11"/>
        <v>9489</v>
      </c>
      <c r="AF70" s="160">
        <f>SUM(Önkormányzat!AH156)</f>
        <v>0</v>
      </c>
      <c r="AG70" s="160">
        <f t="shared" si="3"/>
        <v>9489</v>
      </c>
      <c r="AH70" s="222">
        <f>SUM(Önkormányzat!AJ156)</f>
        <v>5941</v>
      </c>
      <c r="AI70" s="223">
        <f t="shared" si="4"/>
        <v>0.6260933712719992</v>
      </c>
    </row>
    <row r="71" spans="1:35" ht="12.75">
      <c r="A71" s="9"/>
      <c r="B71" s="9"/>
      <c r="C71" s="9"/>
      <c r="D71" s="13" t="s">
        <v>579</v>
      </c>
      <c r="E71" s="28" t="s">
        <v>580</v>
      </c>
      <c r="F71" s="159"/>
      <c r="G71" s="159"/>
      <c r="H71" s="157"/>
      <c r="I71" s="159"/>
      <c r="J71" s="157"/>
      <c r="K71" s="157"/>
      <c r="L71" s="157"/>
      <c r="M71" s="157"/>
      <c r="N71" s="157"/>
      <c r="O71" s="157"/>
      <c r="P71" s="157"/>
      <c r="Q71" s="157"/>
      <c r="R71" s="157">
        <f t="shared" si="10"/>
        <v>0</v>
      </c>
      <c r="S71" s="218"/>
      <c r="T71" s="219"/>
      <c r="U71" s="157">
        <f>SUM(Önkormányzat!W95)</f>
        <v>15</v>
      </c>
      <c r="V71" s="159"/>
      <c r="W71" s="157">
        <f>SUM(U71:V71)</f>
        <v>15</v>
      </c>
      <c r="X71" s="157">
        <f>SUM(Önkormányzat!Z95)</f>
        <v>0</v>
      </c>
      <c r="Y71" s="157">
        <f>SUM(W71:X71)</f>
        <v>15</v>
      </c>
      <c r="Z71" s="157">
        <f>SUM(Önkormányzat!AB95)</f>
        <v>0</v>
      </c>
      <c r="AA71" s="157">
        <f>SUM(Y71:Z71)</f>
        <v>15</v>
      </c>
      <c r="AB71" s="157">
        <f>SUM(Önkormányzat!AD95)</f>
        <v>0</v>
      </c>
      <c r="AC71" s="160">
        <f t="shared" si="1"/>
        <v>15</v>
      </c>
      <c r="AD71" s="157">
        <f>SUM(Önkormányzat!AF95)</f>
        <v>0</v>
      </c>
      <c r="AE71" s="160">
        <f t="shared" si="11"/>
        <v>15</v>
      </c>
      <c r="AF71" s="160">
        <f>SUM(Önkormányzat!AH95)</f>
        <v>0</v>
      </c>
      <c r="AG71" s="160">
        <f t="shared" si="3"/>
        <v>15</v>
      </c>
      <c r="AH71" s="222">
        <f>SUM(Önkormányzat!AJ95)</f>
        <v>68</v>
      </c>
      <c r="AI71" s="223">
        <f t="shared" si="4"/>
        <v>4.533333333333333</v>
      </c>
    </row>
    <row r="72" spans="1:35" ht="12.75">
      <c r="A72" s="9"/>
      <c r="B72" s="9"/>
      <c r="C72" s="9"/>
      <c r="D72" s="10" t="s">
        <v>581</v>
      </c>
      <c r="E72" s="39" t="s">
        <v>582</v>
      </c>
      <c r="F72" s="159"/>
      <c r="G72" s="159"/>
      <c r="H72" s="157"/>
      <c r="I72" s="159"/>
      <c r="J72" s="157"/>
      <c r="K72" s="157"/>
      <c r="L72" s="157"/>
      <c r="M72" s="157"/>
      <c r="N72" s="157"/>
      <c r="O72" s="157"/>
      <c r="P72" s="157"/>
      <c r="Q72" s="157"/>
      <c r="R72" s="157">
        <f t="shared" si="10"/>
        <v>0</v>
      </c>
      <c r="S72" s="218"/>
      <c r="T72" s="219"/>
      <c r="U72" s="159"/>
      <c r="V72" s="159"/>
      <c r="W72" s="157">
        <f>SUM(U72:V72)</f>
        <v>0</v>
      </c>
      <c r="X72" s="159"/>
      <c r="Y72" s="157">
        <f>SUM(W72:X72)</f>
        <v>0</v>
      </c>
      <c r="Z72" s="159"/>
      <c r="AA72" s="157">
        <f>SUM(Y72:Z72)</f>
        <v>0</v>
      </c>
      <c r="AB72" s="157">
        <f>SUM(Önkormányzat!AD80+Önkormányzat!AD100+Önkormányzat!AD118+Önkormányzat!AD147+Önkormányzat!AD235+Önkormányzat!AD246+Önkormányzat!AD267+Önkormányzat!AD376+Önkormányzat!AD418+Önkormányzat!AD434)</f>
        <v>0</v>
      </c>
      <c r="AC72" s="160">
        <f t="shared" si="1"/>
        <v>0</v>
      </c>
      <c r="AD72" s="157">
        <f>SUM(Önkormányzat!AF80+Önkormányzat!AF100+Önkormányzat!AF118+Önkormányzat!AF147+Önkormányzat!AF235+Önkormányzat!AF246+Önkormányzat!AF267+Önkormányzat!AF376+Önkormányzat!AF418+Önkormányzat!AF434)</f>
        <v>0</v>
      </c>
      <c r="AE72" s="160">
        <f t="shared" si="11"/>
        <v>0</v>
      </c>
      <c r="AF72" s="160"/>
      <c r="AG72" s="160">
        <f t="shared" si="3"/>
        <v>0</v>
      </c>
      <c r="AH72" s="222"/>
      <c r="AI72" s="223"/>
    </row>
    <row r="73" spans="1:35" ht="12.75">
      <c r="A73" s="9"/>
      <c r="B73" s="9"/>
      <c r="C73" s="9"/>
      <c r="D73" s="10" t="s">
        <v>583</v>
      </c>
      <c r="E73" s="136" t="s">
        <v>584</v>
      </c>
      <c r="F73" s="159"/>
      <c r="G73" s="159"/>
      <c r="H73" s="157"/>
      <c r="I73" s="159"/>
      <c r="J73" s="157"/>
      <c r="K73" s="157"/>
      <c r="L73" s="157"/>
      <c r="M73" s="157"/>
      <c r="N73" s="157"/>
      <c r="O73" s="157"/>
      <c r="P73" s="157"/>
      <c r="Q73" s="157"/>
      <c r="R73" s="157">
        <f t="shared" si="10"/>
        <v>0</v>
      </c>
      <c r="S73" s="218"/>
      <c r="T73" s="219"/>
      <c r="U73" s="159"/>
      <c r="V73" s="159"/>
      <c r="W73" s="157">
        <f>SUM(U73:V73)</f>
        <v>0</v>
      </c>
      <c r="X73" s="159"/>
      <c r="Y73" s="157">
        <f>SUM(W73:X73)</f>
        <v>0</v>
      </c>
      <c r="Z73" s="159"/>
      <c r="AA73" s="157">
        <f>SUM(Y73:Z73)</f>
        <v>0</v>
      </c>
      <c r="AB73" s="157">
        <f>SUM(Önkormányzat!AD81+Önkormányzat!AD101+Önkormányzat!AD119+Önkormányzat!AD148+Önkormányzat!AD236+Önkormányzat!AD247+Önkormányzat!AD268+Önkormányzat!AD377+Önkormányzat!AD419+Önkormányzat!AD435)</f>
        <v>0</v>
      </c>
      <c r="AC73" s="160">
        <f t="shared" si="1"/>
        <v>0</v>
      </c>
      <c r="AD73" s="157">
        <f>SUM(Önkormányzat!AF81+Önkormányzat!AF101+Önkormányzat!AF119+Önkormányzat!AF148+Önkormányzat!AF236+Önkormányzat!AF247+Önkormányzat!AF268+Önkormányzat!AF377+Önkormányzat!AF419+Önkormányzat!AF435)</f>
        <v>0</v>
      </c>
      <c r="AE73" s="160">
        <f t="shared" si="11"/>
        <v>0</v>
      </c>
      <c r="AF73" s="160"/>
      <c r="AG73" s="160">
        <f t="shared" si="3"/>
        <v>0</v>
      </c>
      <c r="AH73" s="222"/>
      <c r="AI73" s="223"/>
    </row>
    <row r="74" spans="1:35" ht="12.75">
      <c r="A74" s="9"/>
      <c r="B74" s="9"/>
      <c r="C74" s="9"/>
      <c r="D74" s="7" t="s">
        <v>505</v>
      </c>
      <c r="E74" s="26" t="s">
        <v>585</v>
      </c>
      <c r="F74" s="159"/>
      <c r="G74" s="159"/>
      <c r="H74" s="157"/>
      <c r="I74" s="159"/>
      <c r="J74" s="157"/>
      <c r="K74" s="157"/>
      <c r="L74" s="157"/>
      <c r="M74" s="157"/>
      <c r="N74" s="157"/>
      <c r="O74" s="157"/>
      <c r="P74" s="157"/>
      <c r="Q74" s="157"/>
      <c r="R74" s="157">
        <f t="shared" si="10"/>
        <v>0</v>
      </c>
      <c r="S74" s="218"/>
      <c r="T74" s="219"/>
      <c r="U74" s="159"/>
      <c r="V74" s="159"/>
      <c r="W74" s="157"/>
      <c r="X74" s="159"/>
      <c r="Y74" s="157"/>
      <c r="Z74" s="165"/>
      <c r="AA74" s="159"/>
      <c r="AB74" s="157"/>
      <c r="AC74" s="160">
        <f t="shared" si="1"/>
        <v>0</v>
      </c>
      <c r="AD74" s="161"/>
      <c r="AE74" s="160">
        <f t="shared" si="11"/>
        <v>0</v>
      </c>
      <c r="AF74" s="160"/>
      <c r="AG74" s="160"/>
      <c r="AH74" s="222"/>
      <c r="AI74" s="223"/>
    </row>
    <row r="75" spans="1:35" ht="12.75">
      <c r="A75" s="9"/>
      <c r="B75" s="9"/>
      <c r="C75" s="9"/>
      <c r="D75" s="13" t="s">
        <v>507</v>
      </c>
      <c r="E75" s="28" t="s">
        <v>586</v>
      </c>
      <c r="F75" s="157">
        <f>SUM(Önkormányzat!H98+Önkormányzat!H336+Önkormányzat!H351)</f>
        <v>112860</v>
      </c>
      <c r="G75" s="157">
        <f>SUM(Önkormányzat!I98+Önkormányzat!I336+Önkormányzat!I351)</f>
        <v>1181</v>
      </c>
      <c r="H75" s="157">
        <f>SUM(Önkormányzat!J98+Önkormányzat!J336+Önkormányzat!J351)</f>
        <v>114041</v>
      </c>
      <c r="I75" s="157">
        <f>SUM(Önkormányzat!K98+Önkormányzat!K336+Önkormányzat!K351)</f>
        <v>0</v>
      </c>
      <c r="J75" s="157">
        <f>SUM(Önkormányzat!L98+Önkormányzat!L336+Önkormányzat!L351)</f>
        <v>114041</v>
      </c>
      <c r="K75" s="157">
        <f>SUM(Önkormányzat!M98+Önkormányzat!M336+Önkormányzat!M351)</f>
        <v>-1181</v>
      </c>
      <c r="L75" s="157">
        <f>SUM(J75:K75)</f>
        <v>112860</v>
      </c>
      <c r="M75" s="157">
        <f>SUM(Önkormányzat!O98+Önkormányzat!O336+Önkormányzat!O351)</f>
        <v>0</v>
      </c>
      <c r="N75" s="157">
        <f>SUM(L75:M75)</f>
        <v>112860</v>
      </c>
      <c r="O75" s="157">
        <f>SUM(Önkormányzat!Q98+Önkormányzat!Q336+Önkormányzat!Q351)</f>
        <v>0</v>
      </c>
      <c r="P75" s="157">
        <f>SUM(N75:O75)</f>
        <v>112860</v>
      </c>
      <c r="Q75" s="157">
        <f>SUM(Önkormányzat!S336+Önkormányzat!S351)</f>
        <v>-3577</v>
      </c>
      <c r="R75" s="157">
        <f t="shared" si="10"/>
        <v>109283</v>
      </c>
      <c r="S75" s="218">
        <f>SUM(Önkormányzat!U98+Önkormányzat!U336+Önkormányzat!U351)</f>
        <v>104845</v>
      </c>
      <c r="T75" s="219">
        <f>SUM(S75/R75)</f>
        <v>0.9593898410548759</v>
      </c>
      <c r="U75" s="159"/>
      <c r="V75" s="159"/>
      <c r="W75" s="157"/>
      <c r="X75" s="159"/>
      <c r="Y75" s="157"/>
      <c r="Z75" s="165"/>
      <c r="AA75" s="159"/>
      <c r="AB75" s="157"/>
      <c r="AC75" s="160">
        <f t="shared" si="1"/>
        <v>0</v>
      </c>
      <c r="AD75" s="161"/>
      <c r="AE75" s="160">
        <f t="shared" si="11"/>
        <v>0</v>
      </c>
      <c r="AF75" s="160"/>
      <c r="AG75" s="160"/>
      <c r="AH75" s="222"/>
      <c r="AI75" s="223"/>
    </row>
    <row r="76" spans="1:35" ht="12.75">
      <c r="A76" s="9"/>
      <c r="B76" s="9"/>
      <c r="C76" s="9"/>
      <c r="D76" s="13" t="s">
        <v>509</v>
      </c>
      <c r="E76" s="28" t="s">
        <v>587</v>
      </c>
      <c r="F76" s="157">
        <f>SUM(Önkormányzat!H295+Önkormányzat!H311)</f>
        <v>690</v>
      </c>
      <c r="G76" s="157">
        <f>SUM(Önkormányzat!I295+Önkormányzat!I311)</f>
        <v>0</v>
      </c>
      <c r="H76" s="157">
        <f>SUM(Önkormányzat!J295+Önkormányzat!J311)</f>
        <v>690</v>
      </c>
      <c r="I76" s="157">
        <f>SUM(Önkormányzat!K295+Önkormányzat!K311)</f>
        <v>0</v>
      </c>
      <c r="J76" s="157">
        <f>SUM(Önkormányzat!L295+Önkormányzat!L311)</f>
        <v>690</v>
      </c>
      <c r="K76" s="157">
        <f>SUM(Önkormányzat!M295+Önkormányzat!M311)</f>
        <v>8655</v>
      </c>
      <c r="L76" s="157">
        <f>SUM(J76:K76)</f>
        <v>9345</v>
      </c>
      <c r="M76" s="157">
        <f>SUM(Önkormányzat!O99+Önkormányzat!O337+Önkormányzat!O352)</f>
        <v>0</v>
      </c>
      <c r="N76" s="157">
        <f>SUM(L76:M76)</f>
        <v>9345</v>
      </c>
      <c r="O76" s="157">
        <f>SUM(Önkormányzat!Q99+Önkormányzat!Q337+Önkormányzat!Q352)</f>
        <v>1700</v>
      </c>
      <c r="P76" s="157">
        <f>SUM(N76:O76)</f>
        <v>11045</v>
      </c>
      <c r="Q76" s="157">
        <f>SUM(Önkormányzat!S353+Önkormányzat!S370)</f>
        <v>3577</v>
      </c>
      <c r="R76" s="157">
        <f t="shared" si="10"/>
        <v>14622</v>
      </c>
      <c r="S76" s="218">
        <f>SUM(Önkormányzat!U99+Önkormányzat!U295+Önkormányzat!U353+Önkormányzat!U370)</f>
        <v>12275</v>
      </c>
      <c r="T76" s="219">
        <f>SUM(S76/R76)</f>
        <v>0.8394884420735877</v>
      </c>
      <c r="U76" s="159"/>
      <c r="V76" s="159"/>
      <c r="W76" s="157"/>
      <c r="X76" s="159"/>
      <c r="Y76" s="157"/>
      <c r="Z76" s="165"/>
      <c r="AA76" s="159"/>
      <c r="AB76" s="157"/>
      <c r="AC76" s="160">
        <f t="shared" si="1"/>
        <v>0</v>
      </c>
      <c r="AD76" s="161"/>
      <c r="AE76" s="160">
        <f t="shared" si="11"/>
        <v>0</v>
      </c>
      <c r="AF76" s="160"/>
      <c r="AG76" s="160"/>
      <c r="AH76" s="222"/>
      <c r="AI76" s="223"/>
    </row>
    <row r="77" spans="1:35" ht="12.75">
      <c r="A77" s="9"/>
      <c r="B77" s="9"/>
      <c r="C77" s="9"/>
      <c r="D77" s="13" t="s">
        <v>511</v>
      </c>
      <c r="E77" s="28" t="s">
        <v>588</v>
      </c>
      <c r="F77" s="157">
        <f>SUM(Önkormányzat!H337)</f>
        <v>0</v>
      </c>
      <c r="G77" s="157">
        <f>SUM(Önkormányzat!I337)</f>
        <v>0</v>
      </c>
      <c r="H77" s="157">
        <f>SUM(F77:G77)</f>
        <v>0</v>
      </c>
      <c r="I77" s="157">
        <f>SUM(Önkormányzat!K337)</f>
        <v>0</v>
      </c>
      <c r="J77" s="157">
        <f>SUM(H77:I77)</f>
        <v>0</v>
      </c>
      <c r="K77" s="157">
        <f>SUM(Önkormányzat!M337)</f>
        <v>0</v>
      </c>
      <c r="L77" s="157">
        <f>SUM(J77:K77)</f>
        <v>0</v>
      </c>
      <c r="M77" s="157">
        <f>SUM(Önkormányzat!O100+Önkormányzat!O338+Önkormányzat!O354)</f>
        <v>0</v>
      </c>
      <c r="N77" s="157">
        <f>SUM(L77:M77)</f>
        <v>0</v>
      </c>
      <c r="O77" s="157">
        <f>SUM(Önkormányzat!Q100+Önkormányzat!Q338+Önkormányzat!Q354)</f>
        <v>0</v>
      </c>
      <c r="P77" s="157">
        <f>SUM(N77:O77)</f>
        <v>0</v>
      </c>
      <c r="Q77" s="157">
        <f>SUM(Önkormányzat!S337)</f>
        <v>0</v>
      </c>
      <c r="R77" s="157">
        <f t="shared" si="10"/>
        <v>0</v>
      </c>
      <c r="S77" s="218"/>
      <c r="T77" s="219"/>
      <c r="U77" s="159"/>
      <c r="V77" s="159"/>
      <c r="W77" s="157"/>
      <c r="X77" s="159"/>
      <c r="Y77" s="157"/>
      <c r="Z77" s="165"/>
      <c r="AA77" s="159"/>
      <c r="AB77" s="157"/>
      <c r="AC77" s="160">
        <f t="shared" si="1"/>
        <v>0</v>
      </c>
      <c r="AD77" s="161"/>
      <c r="AE77" s="160">
        <f t="shared" si="11"/>
        <v>0</v>
      </c>
      <c r="AF77" s="160"/>
      <c r="AG77" s="160"/>
      <c r="AH77" s="222"/>
      <c r="AI77" s="223"/>
    </row>
    <row r="78" spans="1:35" ht="21.75" customHeight="1">
      <c r="A78" s="9"/>
      <c r="B78" s="9"/>
      <c r="C78" s="9"/>
      <c r="D78" s="13" t="s">
        <v>513</v>
      </c>
      <c r="E78" s="41" t="s">
        <v>589</v>
      </c>
      <c r="F78" s="159"/>
      <c r="G78" s="157">
        <f>SUM(Önkormányzat!I369)</f>
        <v>140</v>
      </c>
      <c r="H78" s="157">
        <f>SUM(F78:G78)</f>
        <v>140</v>
      </c>
      <c r="I78" s="157">
        <f>SUM(Önkormányzat!K369)</f>
        <v>0</v>
      </c>
      <c r="J78" s="157">
        <f>SUM(H78:I78)</f>
        <v>140</v>
      </c>
      <c r="K78" s="157">
        <f>SUM(Önkormányzat!M369)</f>
        <v>0</v>
      </c>
      <c r="L78" s="157">
        <f>SUM(J78:K78)</f>
        <v>140</v>
      </c>
      <c r="M78" s="157"/>
      <c r="N78" s="157">
        <f>SUM(L78:M78)</f>
        <v>140</v>
      </c>
      <c r="O78" s="157"/>
      <c r="P78" s="157">
        <f>SUM(N78:O78)</f>
        <v>140</v>
      </c>
      <c r="Q78" s="157">
        <f>SUM(Önkormányzat!S369)</f>
        <v>0</v>
      </c>
      <c r="R78" s="157">
        <f t="shared" si="10"/>
        <v>140</v>
      </c>
      <c r="S78" s="218">
        <f>SUM(Önkormányzat!U369)</f>
        <v>140</v>
      </c>
      <c r="T78" s="219">
        <f>SUM(S78/R78)</f>
        <v>1</v>
      </c>
      <c r="U78" s="159"/>
      <c r="V78" s="159"/>
      <c r="W78" s="157"/>
      <c r="X78" s="159"/>
      <c r="Y78" s="157"/>
      <c r="Z78" s="165"/>
      <c r="AA78" s="159"/>
      <c r="AB78" s="157"/>
      <c r="AC78" s="160">
        <f t="shared" si="1"/>
        <v>0</v>
      </c>
      <c r="AD78" s="161"/>
      <c r="AE78" s="160">
        <f t="shared" si="11"/>
        <v>0</v>
      </c>
      <c r="AF78" s="160"/>
      <c r="AG78" s="160"/>
      <c r="AH78" s="222"/>
      <c r="AI78" s="223"/>
    </row>
    <row r="79" spans="1:35" ht="12.75">
      <c r="A79" s="9"/>
      <c r="B79" s="9"/>
      <c r="C79" s="9"/>
      <c r="D79" s="7" t="s">
        <v>521</v>
      </c>
      <c r="E79" s="26" t="s">
        <v>590</v>
      </c>
      <c r="F79" s="159"/>
      <c r="G79" s="159"/>
      <c r="H79" s="157"/>
      <c r="I79" s="159"/>
      <c r="J79" s="157"/>
      <c r="K79" s="157"/>
      <c r="L79" s="157"/>
      <c r="M79" s="157"/>
      <c r="N79" s="157"/>
      <c r="O79" s="157"/>
      <c r="P79" s="157"/>
      <c r="Q79" s="157"/>
      <c r="R79" s="157">
        <f t="shared" si="10"/>
        <v>0</v>
      </c>
      <c r="S79" s="218"/>
      <c r="T79" s="219"/>
      <c r="U79" s="159"/>
      <c r="V79" s="159"/>
      <c r="W79" s="157"/>
      <c r="X79" s="159"/>
      <c r="Y79" s="157"/>
      <c r="Z79" s="165"/>
      <c r="AA79" s="159"/>
      <c r="AB79" s="157"/>
      <c r="AC79" s="160">
        <f t="shared" si="1"/>
        <v>0</v>
      </c>
      <c r="AD79" s="161"/>
      <c r="AE79" s="160">
        <f t="shared" si="11"/>
        <v>0</v>
      </c>
      <c r="AF79" s="160"/>
      <c r="AG79" s="160">
        <f t="shared" si="3"/>
        <v>0</v>
      </c>
      <c r="AH79" s="222"/>
      <c r="AI79" s="223"/>
    </row>
    <row r="80" spans="1:35" ht="12.75">
      <c r="A80" s="9"/>
      <c r="B80" s="9"/>
      <c r="C80" s="9"/>
      <c r="D80" s="13" t="s">
        <v>523</v>
      </c>
      <c r="E80" s="28" t="s">
        <v>591</v>
      </c>
      <c r="F80" s="159"/>
      <c r="G80" s="159"/>
      <c r="H80" s="157"/>
      <c r="I80" s="159"/>
      <c r="J80" s="157"/>
      <c r="K80" s="157"/>
      <c r="L80" s="157"/>
      <c r="M80" s="157"/>
      <c r="N80" s="157"/>
      <c r="O80" s="157"/>
      <c r="P80" s="157"/>
      <c r="Q80" s="157"/>
      <c r="R80" s="157">
        <f t="shared" si="10"/>
        <v>0</v>
      </c>
      <c r="S80" s="218"/>
      <c r="T80" s="219"/>
      <c r="U80" s="157">
        <f>SUM(Önkormányzat!W153)</f>
        <v>59594</v>
      </c>
      <c r="V80" s="159"/>
      <c r="W80" s="157">
        <f>SUM(U80:V80)</f>
        <v>59594</v>
      </c>
      <c r="X80" s="157">
        <f>SUM(Önkormányzat!Z153)</f>
        <v>0</v>
      </c>
      <c r="Y80" s="157">
        <f>SUM(W80:X80)</f>
        <v>59594</v>
      </c>
      <c r="Z80" s="157">
        <f>SUM(Önkormányzat!AB153)</f>
        <v>0</v>
      </c>
      <c r="AA80" s="157">
        <f>SUM(Y80:Z80)</f>
        <v>59594</v>
      </c>
      <c r="AB80" s="157">
        <f>SUM(Önkormányzat!AD153)</f>
        <v>-13856</v>
      </c>
      <c r="AC80" s="160">
        <f t="shared" si="1"/>
        <v>45738</v>
      </c>
      <c r="AD80" s="157">
        <f>SUM(Önkormányzat!AF153)</f>
        <v>0</v>
      </c>
      <c r="AE80" s="160">
        <f t="shared" si="11"/>
        <v>45738</v>
      </c>
      <c r="AF80" s="160">
        <f>SUM(Önkormányzat!AH153)</f>
        <v>0</v>
      </c>
      <c r="AG80" s="160">
        <f t="shared" si="3"/>
        <v>45738</v>
      </c>
      <c r="AH80" s="222">
        <f>SUM(Önkormányzat!AJ153)</f>
        <v>43663</v>
      </c>
      <c r="AI80" s="223">
        <f t="shared" si="4"/>
        <v>0.9546329091783637</v>
      </c>
    </row>
    <row r="81" spans="1:35" ht="12.75">
      <c r="A81" s="9"/>
      <c r="B81" s="9"/>
      <c r="C81" s="9"/>
      <c r="D81" s="13" t="s">
        <v>525</v>
      </c>
      <c r="E81" s="28" t="s">
        <v>592</v>
      </c>
      <c r="F81" s="159"/>
      <c r="G81" s="159"/>
      <c r="H81" s="157"/>
      <c r="I81" s="159"/>
      <c r="J81" s="157"/>
      <c r="K81" s="157"/>
      <c r="L81" s="157"/>
      <c r="M81" s="157"/>
      <c r="N81" s="157"/>
      <c r="O81" s="157"/>
      <c r="P81" s="157"/>
      <c r="Q81" s="157"/>
      <c r="R81" s="157">
        <f t="shared" si="10"/>
        <v>0</v>
      </c>
      <c r="S81" s="218"/>
      <c r="T81" s="219"/>
      <c r="U81" s="159"/>
      <c r="V81" s="159"/>
      <c r="W81" s="157">
        <f>SUM(U81:V81)</f>
        <v>0</v>
      </c>
      <c r="X81" s="159"/>
      <c r="Y81" s="157">
        <f>SUM(W81:X81)</f>
        <v>0</v>
      </c>
      <c r="Z81" s="165"/>
      <c r="AA81" s="157">
        <f>SUM(Y81:Z81)</f>
        <v>0</v>
      </c>
      <c r="AB81" s="157">
        <f>SUM(Önkormányzat!AD154)</f>
        <v>13856</v>
      </c>
      <c r="AC81" s="160">
        <f t="shared" si="1"/>
        <v>13856</v>
      </c>
      <c r="AD81" s="157">
        <f>SUM(Önkormányzat!AF154)</f>
        <v>0</v>
      </c>
      <c r="AE81" s="160">
        <f t="shared" si="11"/>
        <v>13856</v>
      </c>
      <c r="AF81" s="160">
        <f>SUM(Önkormányzat!AH154)</f>
        <v>0</v>
      </c>
      <c r="AG81" s="160">
        <f t="shared" si="3"/>
        <v>13856</v>
      </c>
      <c r="AH81" s="222">
        <f>SUM(Önkormányzat!AJ154)</f>
        <v>13856</v>
      </c>
      <c r="AI81" s="223">
        <f t="shared" si="4"/>
        <v>1</v>
      </c>
    </row>
    <row r="82" spans="1:35" ht="12.75">
      <c r="A82" s="9"/>
      <c r="B82" s="9"/>
      <c r="C82" s="9"/>
      <c r="D82" s="13"/>
      <c r="E82" s="28"/>
      <c r="F82" s="159"/>
      <c r="G82" s="159"/>
      <c r="H82" s="157"/>
      <c r="I82" s="159"/>
      <c r="J82" s="157"/>
      <c r="K82" s="157"/>
      <c r="L82" s="157"/>
      <c r="M82" s="157"/>
      <c r="N82" s="157"/>
      <c r="O82" s="157"/>
      <c r="P82" s="157"/>
      <c r="Q82" s="157"/>
      <c r="R82" s="157">
        <f t="shared" si="10"/>
        <v>0</v>
      </c>
      <c r="S82" s="218"/>
      <c r="T82" s="219"/>
      <c r="U82" s="159"/>
      <c r="V82" s="159"/>
      <c r="W82" s="157">
        <f>SUM(U82:V82)</f>
        <v>0</v>
      </c>
      <c r="X82" s="159"/>
      <c r="Y82" s="157">
        <f>SUM(W82:X82)</f>
        <v>0</v>
      </c>
      <c r="Z82" s="165"/>
      <c r="AA82" s="157">
        <f>SUM(Y82:Z82)</f>
        <v>0</v>
      </c>
      <c r="AB82" s="157"/>
      <c r="AC82" s="160">
        <f aca="true" t="shared" si="14" ref="AC82:AC89">SUM(AA82:AB82)</f>
        <v>0</v>
      </c>
      <c r="AD82" s="161"/>
      <c r="AE82" s="160">
        <f t="shared" si="11"/>
        <v>0</v>
      </c>
      <c r="AF82" s="160"/>
      <c r="AG82" s="160">
        <f aca="true" t="shared" si="15" ref="AG82:AG89">SUM(AE82:AF82)</f>
        <v>0</v>
      </c>
      <c r="AH82" s="222"/>
      <c r="AI82" s="223"/>
    </row>
    <row r="83" spans="1:35" ht="12.75">
      <c r="A83" s="9"/>
      <c r="B83" s="9"/>
      <c r="C83" s="9"/>
      <c r="D83" s="7" t="s">
        <v>535</v>
      </c>
      <c r="E83" s="26" t="s">
        <v>593</v>
      </c>
      <c r="F83" s="159"/>
      <c r="G83" s="159"/>
      <c r="H83" s="157"/>
      <c r="I83" s="159"/>
      <c r="J83" s="157"/>
      <c r="K83" s="157"/>
      <c r="L83" s="157"/>
      <c r="M83" s="157"/>
      <c r="N83" s="157"/>
      <c r="O83" s="157"/>
      <c r="P83" s="157"/>
      <c r="Q83" s="157"/>
      <c r="R83" s="157">
        <f t="shared" si="10"/>
        <v>0</v>
      </c>
      <c r="S83" s="218"/>
      <c r="T83" s="219"/>
      <c r="U83" s="159"/>
      <c r="V83" s="159"/>
      <c r="W83" s="157"/>
      <c r="X83" s="159"/>
      <c r="Y83" s="157"/>
      <c r="Z83" s="165"/>
      <c r="AA83" s="159"/>
      <c r="AB83" s="157"/>
      <c r="AC83" s="160">
        <f t="shared" si="14"/>
        <v>0</v>
      </c>
      <c r="AD83" s="161"/>
      <c r="AE83" s="160">
        <f t="shared" si="11"/>
        <v>0</v>
      </c>
      <c r="AF83" s="160"/>
      <c r="AG83" s="160">
        <f t="shared" si="15"/>
        <v>0</v>
      </c>
      <c r="AH83" s="222"/>
      <c r="AI83" s="223"/>
    </row>
    <row r="84" spans="1:35" ht="12.75">
      <c r="A84" s="9"/>
      <c r="B84" s="9"/>
      <c r="C84" s="9"/>
      <c r="D84" s="13" t="s">
        <v>537</v>
      </c>
      <c r="E84" s="28" t="s">
        <v>591</v>
      </c>
      <c r="F84" s="157">
        <f>SUM(Önkormányzat!H153)</f>
        <v>59594</v>
      </c>
      <c r="G84" s="157">
        <f>SUM(Önkormányzat!I153)</f>
        <v>0</v>
      </c>
      <c r="H84" s="157">
        <f>SUM(F84:G84)</f>
        <v>59594</v>
      </c>
      <c r="I84" s="157">
        <f>SUM(Önkormányzat!K153)</f>
        <v>0</v>
      </c>
      <c r="J84" s="157">
        <f>SUM(H84:I84)</f>
        <v>59594</v>
      </c>
      <c r="K84" s="157">
        <f>SUM(Önkormányzat!M153)</f>
        <v>0</v>
      </c>
      <c r="L84" s="157">
        <f>SUM(J84:K84)</f>
        <v>59594</v>
      </c>
      <c r="M84" s="157">
        <f>SUM(Önkormányzat!O153)</f>
        <v>-13856</v>
      </c>
      <c r="N84" s="157">
        <f>SUM(L84:M84)</f>
        <v>45738</v>
      </c>
      <c r="O84" s="157">
        <f>SUM(Önkormányzat!Q153)</f>
        <v>0</v>
      </c>
      <c r="P84" s="157">
        <f>SUM(N84:O84)</f>
        <v>45738</v>
      </c>
      <c r="Q84" s="157">
        <f>SUM(Önkormányzat!S153)</f>
        <v>0</v>
      </c>
      <c r="R84" s="157">
        <f t="shared" si="10"/>
        <v>45738</v>
      </c>
      <c r="S84" s="218">
        <f>SUM(Önkormányzat!U153)</f>
        <v>12430</v>
      </c>
      <c r="T84" s="219">
        <f>SUM(S84/R84)</f>
        <v>0.27176527176527177</v>
      </c>
      <c r="U84" s="159"/>
      <c r="V84" s="159"/>
      <c r="W84" s="157"/>
      <c r="X84" s="159"/>
      <c r="Y84" s="157"/>
      <c r="Z84" s="165"/>
      <c r="AA84" s="159"/>
      <c r="AB84" s="157"/>
      <c r="AC84" s="160">
        <f t="shared" si="14"/>
        <v>0</v>
      </c>
      <c r="AD84" s="161"/>
      <c r="AE84" s="160">
        <f t="shared" si="11"/>
        <v>0</v>
      </c>
      <c r="AF84" s="160"/>
      <c r="AG84" s="160">
        <f t="shared" si="15"/>
        <v>0</v>
      </c>
      <c r="AH84" s="222"/>
      <c r="AI84" s="223"/>
    </row>
    <row r="85" spans="1:35" ht="12.75">
      <c r="A85" s="9"/>
      <c r="B85" s="9"/>
      <c r="C85" s="9"/>
      <c r="D85" s="13" t="s">
        <v>539</v>
      </c>
      <c r="E85" s="28" t="s">
        <v>592</v>
      </c>
      <c r="F85" s="157">
        <f>SUM(Önkormányzat!H154)</f>
        <v>0</v>
      </c>
      <c r="G85" s="157">
        <f>SUM(Önkormányzat!I154)</f>
        <v>0</v>
      </c>
      <c r="H85" s="157">
        <f>SUM(F85:G85)</f>
        <v>0</v>
      </c>
      <c r="I85" s="157">
        <f>SUM(Önkormányzat!K154)</f>
        <v>0</v>
      </c>
      <c r="J85" s="157">
        <f>SUM(H85:I85)</f>
        <v>0</v>
      </c>
      <c r="K85" s="157">
        <f>SUM(Önkormányzat!M154)</f>
        <v>0</v>
      </c>
      <c r="L85" s="157">
        <f>SUM(J85:K85)</f>
        <v>0</v>
      </c>
      <c r="M85" s="157">
        <f>SUM(Önkormányzat!O154)</f>
        <v>13856</v>
      </c>
      <c r="N85" s="157">
        <f>SUM(L85:M85)</f>
        <v>13856</v>
      </c>
      <c r="O85" s="157">
        <f>SUM(Önkormányzat!Q154)</f>
        <v>0</v>
      </c>
      <c r="P85" s="157">
        <f>SUM(N85:O85)</f>
        <v>13856</v>
      </c>
      <c r="Q85" s="157">
        <f>SUM(Önkormányzat!S154)</f>
        <v>0</v>
      </c>
      <c r="R85" s="157">
        <f t="shared" si="10"/>
        <v>13856</v>
      </c>
      <c r="S85" s="218">
        <f>SUM(Önkormányzat!U154)</f>
        <v>876</v>
      </c>
      <c r="T85" s="219">
        <f>SUM(S85/R85)</f>
        <v>0.0632217090069284</v>
      </c>
      <c r="U85" s="159"/>
      <c r="V85" s="159"/>
      <c r="W85" s="157"/>
      <c r="X85" s="159"/>
      <c r="Y85" s="157"/>
      <c r="Z85" s="165"/>
      <c r="AA85" s="159"/>
      <c r="AB85" s="157"/>
      <c r="AC85" s="160">
        <f t="shared" si="14"/>
        <v>0</v>
      </c>
      <c r="AD85" s="161"/>
      <c r="AE85" s="160">
        <f t="shared" si="11"/>
        <v>0</v>
      </c>
      <c r="AF85" s="160"/>
      <c r="AG85" s="160">
        <f t="shared" si="15"/>
        <v>0</v>
      </c>
      <c r="AH85" s="222">
        <f>SUM(Önkormányzat!AJ94+Önkormányzat!AJ111+Önkormányzat!AJ161+Önkormányzat!AJ248+Önkormányzat!AJ259+Önkormányzat!AJ280+Önkormányzat!AJ389+Önkormányzat!AJ431+Önkormányzat!AJ447)</f>
        <v>0</v>
      </c>
      <c r="AI85" s="223"/>
    </row>
    <row r="86" spans="1:35" ht="29.25">
      <c r="A86" s="9"/>
      <c r="B86" s="9"/>
      <c r="C86" s="9"/>
      <c r="D86" s="13" t="s">
        <v>541</v>
      </c>
      <c r="E86" s="72" t="s">
        <v>930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>
        <f>SUM(Önkormányzat!Q155)</f>
        <v>94858</v>
      </c>
      <c r="P86" s="157">
        <f>SUM(N86:O86)</f>
        <v>94858</v>
      </c>
      <c r="Q86" s="157">
        <f>SUM(Önkormányzat!S155)</f>
        <v>0</v>
      </c>
      <c r="R86" s="157">
        <f t="shared" si="10"/>
        <v>94858</v>
      </c>
      <c r="S86" s="218"/>
      <c r="T86" s="219">
        <f>SUM(S86/R86)</f>
        <v>0</v>
      </c>
      <c r="U86" s="159"/>
      <c r="V86" s="159"/>
      <c r="W86" s="157"/>
      <c r="X86" s="159"/>
      <c r="Y86" s="157"/>
      <c r="Z86" s="165"/>
      <c r="AA86" s="159"/>
      <c r="AB86" s="157"/>
      <c r="AC86" s="160"/>
      <c r="AD86" s="161"/>
      <c r="AE86" s="160"/>
      <c r="AF86" s="160"/>
      <c r="AG86" s="160">
        <f t="shared" si="15"/>
        <v>0</v>
      </c>
      <c r="AH86" s="222"/>
      <c r="AI86" s="223"/>
    </row>
    <row r="87" spans="1:35" ht="22.5">
      <c r="A87" s="9"/>
      <c r="B87" s="9"/>
      <c r="C87" s="9"/>
      <c r="D87" s="7" t="s">
        <v>547</v>
      </c>
      <c r="E87" s="43" t="s">
        <v>594</v>
      </c>
      <c r="F87" s="159"/>
      <c r="G87" s="159"/>
      <c r="H87" s="157"/>
      <c r="I87" s="159"/>
      <c r="J87" s="157"/>
      <c r="K87" s="157"/>
      <c r="L87" s="157"/>
      <c r="M87" s="157"/>
      <c r="N87" s="157">
        <f>SUM(L87:M87)</f>
        <v>0</v>
      </c>
      <c r="O87" s="157"/>
      <c r="P87" s="157">
        <f>SUM(N87:O87)</f>
        <v>0</v>
      </c>
      <c r="Q87" s="157"/>
      <c r="R87" s="157">
        <f t="shared" si="10"/>
        <v>0</v>
      </c>
      <c r="S87" s="218"/>
      <c r="T87" s="219"/>
      <c r="U87" s="159"/>
      <c r="V87" s="159"/>
      <c r="W87" s="157"/>
      <c r="X87" s="159"/>
      <c r="Y87" s="157"/>
      <c r="Z87" s="165"/>
      <c r="AA87" s="159"/>
      <c r="AB87" s="157"/>
      <c r="AC87" s="160">
        <f t="shared" si="14"/>
        <v>0</v>
      </c>
      <c r="AD87" s="161"/>
      <c r="AE87" s="160">
        <f t="shared" si="11"/>
        <v>0</v>
      </c>
      <c r="AF87" s="160"/>
      <c r="AG87" s="160">
        <f t="shared" si="15"/>
        <v>0</v>
      </c>
      <c r="AH87" s="222"/>
      <c r="AI87" s="223"/>
    </row>
    <row r="88" spans="1:35" ht="12.75">
      <c r="A88" s="9"/>
      <c r="B88" s="9"/>
      <c r="C88" s="9"/>
      <c r="D88" s="13" t="s">
        <v>549</v>
      </c>
      <c r="E88" s="28" t="s">
        <v>870</v>
      </c>
      <c r="F88" s="157">
        <f>SUM(Önkormányzat!H103)</f>
        <v>0</v>
      </c>
      <c r="G88" s="159"/>
      <c r="H88" s="157">
        <f>SUM(F88:G88)</f>
        <v>0</v>
      </c>
      <c r="I88" s="157">
        <f>SUM(Önkormányzat!K103)</f>
        <v>0</v>
      </c>
      <c r="J88" s="157">
        <f>SUM(H88:I88)</f>
        <v>0</v>
      </c>
      <c r="K88" s="157">
        <f>SUM(Önkormányzat!M157)</f>
        <v>0</v>
      </c>
      <c r="L88" s="157">
        <f>SUM(J88:K88)</f>
        <v>0</v>
      </c>
      <c r="M88" s="157">
        <f>SUM(Önkormányzat!O103)</f>
        <v>0</v>
      </c>
      <c r="N88" s="157">
        <f>SUM(L88:M88)</f>
        <v>0</v>
      </c>
      <c r="O88" s="157">
        <f>SUM(Önkormányzat!Q103)</f>
        <v>0</v>
      </c>
      <c r="P88" s="157">
        <f>SUM(N88:O88)</f>
        <v>0</v>
      </c>
      <c r="Q88" s="157">
        <f>SUM(Önkormányzat!S103)</f>
        <v>0</v>
      </c>
      <c r="R88" s="157">
        <f t="shared" si="10"/>
        <v>0</v>
      </c>
      <c r="S88" s="218"/>
      <c r="T88" s="219"/>
      <c r="U88" s="159"/>
      <c r="V88" s="159"/>
      <c r="W88" s="157"/>
      <c r="X88" s="159"/>
      <c r="Y88" s="157"/>
      <c r="Z88" s="165"/>
      <c r="AA88" s="159"/>
      <c r="AB88" s="157"/>
      <c r="AC88" s="160">
        <f t="shared" si="14"/>
        <v>0</v>
      </c>
      <c r="AD88" s="161"/>
      <c r="AE88" s="160">
        <f t="shared" si="11"/>
        <v>0</v>
      </c>
      <c r="AF88" s="160"/>
      <c r="AG88" s="160">
        <f t="shared" si="15"/>
        <v>0</v>
      </c>
      <c r="AH88" s="222"/>
      <c r="AI88" s="223"/>
    </row>
    <row r="89" spans="1:35" ht="19.5">
      <c r="A89" s="9"/>
      <c r="B89" s="9"/>
      <c r="C89" s="9"/>
      <c r="D89" s="10"/>
      <c r="E89" s="69" t="s">
        <v>944</v>
      </c>
      <c r="F89" s="159"/>
      <c r="G89" s="159"/>
      <c r="H89" s="157">
        <f>SUM(F89:G89)</f>
        <v>0</v>
      </c>
      <c r="I89" s="159"/>
      <c r="J89" s="157"/>
      <c r="K89" s="157"/>
      <c r="L89" s="157"/>
      <c r="M89" s="157"/>
      <c r="N89" s="157"/>
      <c r="O89" s="157"/>
      <c r="P89" s="157"/>
      <c r="Q89" s="157"/>
      <c r="R89" s="157">
        <f t="shared" si="10"/>
        <v>0</v>
      </c>
      <c r="S89" s="218">
        <f>SUM(Önkormányzat!U381)</f>
        <v>278</v>
      </c>
      <c r="T89" s="219"/>
      <c r="U89" s="159"/>
      <c r="V89" s="159"/>
      <c r="W89" s="157"/>
      <c r="X89" s="159"/>
      <c r="Y89" s="157"/>
      <c r="Z89" s="165"/>
      <c r="AA89" s="159"/>
      <c r="AB89" s="157"/>
      <c r="AC89" s="160">
        <f t="shared" si="14"/>
        <v>0</v>
      </c>
      <c r="AD89" s="161"/>
      <c r="AE89" s="160">
        <f t="shared" si="11"/>
        <v>0</v>
      </c>
      <c r="AF89" s="160"/>
      <c r="AG89" s="160">
        <f t="shared" si="15"/>
        <v>0</v>
      </c>
      <c r="AH89" s="222">
        <f>SUM(Önkormányzat!AJ381)</f>
        <v>-2518</v>
      </c>
      <c r="AI89" s="223"/>
    </row>
    <row r="90" spans="1:35" ht="12.75">
      <c r="A90" s="2"/>
      <c r="B90" s="2"/>
      <c r="C90" s="2"/>
      <c r="D90" s="7"/>
      <c r="E90" s="26" t="s">
        <v>595</v>
      </c>
      <c r="F90" s="163">
        <f aca="true" t="shared" si="16" ref="F90:S90">SUM(F49:F89)</f>
        <v>305782</v>
      </c>
      <c r="G90" s="163">
        <f t="shared" si="16"/>
        <v>38510</v>
      </c>
      <c r="H90" s="163">
        <f t="shared" si="16"/>
        <v>344292</v>
      </c>
      <c r="I90" s="163">
        <f t="shared" si="16"/>
        <v>0</v>
      </c>
      <c r="J90" s="163">
        <f t="shared" si="16"/>
        <v>344292</v>
      </c>
      <c r="K90" s="163">
        <f t="shared" si="16"/>
        <v>24979</v>
      </c>
      <c r="L90" s="163">
        <f t="shared" si="16"/>
        <v>369271</v>
      </c>
      <c r="M90" s="163">
        <f t="shared" si="16"/>
        <v>9814</v>
      </c>
      <c r="N90" s="163">
        <f t="shared" si="16"/>
        <v>379085</v>
      </c>
      <c r="O90" s="163">
        <f t="shared" si="16"/>
        <v>96237</v>
      </c>
      <c r="P90" s="163">
        <f t="shared" si="16"/>
        <v>475322</v>
      </c>
      <c r="Q90" s="163">
        <f>SUM(Q49:Q89)</f>
        <v>1690</v>
      </c>
      <c r="R90" s="163">
        <f t="shared" si="16"/>
        <v>477012</v>
      </c>
      <c r="S90" s="220">
        <f t="shared" si="16"/>
        <v>287907</v>
      </c>
      <c r="T90" s="221">
        <f>SUM(S90/R90)</f>
        <v>0.6035634323664814</v>
      </c>
      <c r="U90" s="163">
        <f aca="true" t="shared" si="17" ref="U90:AG90">SUM(U11:U89)</f>
        <v>305782</v>
      </c>
      <c r="V90" s="163">
        <f t="shared" si="17"/>
        <v>38510</v>
      </c>
      <c r="W90" s="163">
        <f t="shared" si="17"/>
        <v>344292</v>
      </c>
      <c r="X90" s="163">
        <f t="shared" si="17"/>
        <v>0</v>
      </c>
      <c r="Y90" s="163">
        <f t="shared" si="17"/>
        <v>344292</v>
      </c>
      <c r="Z90" s="163">
        <f t="shared" si="17"/>
        <v>24979</v>
      </c>
      <c r="AA90" s="163">
        <f t="shared" si="17"/>
        <v>369271</v>
      </c>
      <c r="AB90" s="163">
        <f t="shared" si="17"/>
        <v>9814</v>
      </c>
      <c r="AC90" s="163">
        <f t="shared" si="17"/>
        <v>379085</v>
      </c>
      <c r="AD90" s="163">
        <f t="shared" si="17"/>
        <v>96237</v>
      </c>
      <c r="AE90" s="163">
        <f t="shared" si="17"/>
        <v>475322</v>
      </c>
      <c r="AF90" s="163">
        <f t="shared" si="17"/>
        <v>1690</v>
      </c>
      <c r="AG90" s="163">
        <f t="shared" si="17"/>
        <v>477012</v>
      </c>
      <c r="AH90" s="220">
        <f>SUM(AH11:AH89)</f>
        <v>299835</v>
      </c>
      <c r="AI90" s="221">
        <f>SUM(AH90/AG90)</f>
        <v>0.628569092601444</v>
      </c>
    </row>
    <row r="91" spans="1:35" ht="12.75">
      <c r="A91" s="9"/>
      <c r="B91" s="9"/>
      <c r="C91" s="9"/>
      <c r="D91" s="10"/>
      <c r="E91" s="26" t="s">
        <v>596</v>
      </c>
      <c r="F91" s="163">
        <f>SUM(Önkormányzat!H384)</f>
        <v>1</v>
      </c>
      <c r="G91" s="163">
        <f>SUM(Önkormányzat!I384)</f>
        <v>0</v>
      </c>
      <c r="H91" s="163">
        <f>SUM(F91:G91)</f>
        <v>1</v>
      </c>
      <c r="I91" s="163">
        <f>SUM(Önkormányzat!K384)</f>
        <v>0</v>
      </c>
      <c r="J91" s="163">
        <f>SUM(H91:I91)</f>
        <v>1</v>
      </c>
      <c r="K91" s="163"/>
      <c r="L91" s="163">
        <f>SUM(J91:K91)</f>
        <v>1</v>
      </c>
      <c r="M91" s="163"/>
      <c r="N91" s="163">
        <f>SUM(L91:M91)</f>
        <v>1</v>
      </c>
      <c r="O91" s="163"/>
      <c r="P91" s="163">
        <f>SUM(N91:O91)</f>
        <v>1</v>
      </c>
      <c r="Q91" s="163">
        <v>1</v>
      </c>
      <c r="R91" s="163">
        <f>SUM(P91:Q91)</f>
        <v>2</v>
      </c>
      <c r="S91" s="220">
        <v>2</v>
      </c>
      <c r="T91" s="221">
        <f>SUM(S91/R91)</f>
        <v>1</v>
      </c>
      <c r="U91" s="159"/>
      <c r="V91" s="159"/>
      <c r="W91" s="159"/>
      <c r="X91" s="159"/>
      <c r="Y91" s="157"/>
      <c r="Z91" s="165"/>
      <c r="AA91" s="159"/>
      <c r="AB91" s="160"/>
      <c r="AC91" s="160"/>
      <c r="AD91" s="161"/>
      <c r="AE91" s="161"/>
      <c r="AF91" s="160"/>
      <c r="AG91" s="161"/>
      <c r="AH91" s="222"/>
      <c r="AI91" s="223"/>
    </row>
    <row r="92" spans="1:35" ht="22.5">
      <c r="A92" s="9"/>
      <c r="B92" s="9"/>
      <c r="C92" s="9"/>
      <c r="D92" s="10"/>
      <c r="E92" s="43" t="s">
        <v>597</v>
      </c>
      <c r="F92" s="163">
        <f>SUM(Önkormányzat!H385)</f>
        <v>21</v>
      </c>
      <c r="G92" s="163">
        <f>SUM(Önkormányzat!I385)</f>
        <v>0</v>
      </c>
      <c r="H92" s="163">
        <f>SUM(F92:G92)</f>
        <v>21</v>
      </c>
      <c r="I92" s="163">
        <f>SUM(Önkormányzat!K385)</f>
        <v>0</v>
      </c>
      <c r="J92" s="163">
        <f>SUM(H92:I92)</f>
        <v>21</v>
      </c>
      <c r="K92" s="163">
        <f>SUM(Önkormányzat!M385)</f>
        <v>13</v>
      </c>
      <c r="L92" s="163">
        <f>SUM(J92:K92)</f>
        <v>34</v>
      </c>
      <c r="M92" s="163"/>
      <c r="N92" s="163">
        <f>SUM(L92:M92)</f>
        <v>34</v>
      </c>
      <c r="O92" s="163"/>
      <c r="P92" s="163">
        <f>SUM(N92:O92)</f>
        <v>34</v>
      </c>
      <c r="Q92" s="163"/>
      <c r="R92" s="163">
        <f>SUM(P92:Q92)</f>
        <v>34</v>
      </c>
      <c r="S92" s="220">
        <f>SUM(Q92:R92)</f>
        <v>34</v>
      </c>
      <c r="T92" s="221">
        <f>SUM(S92/R92)</f>
        <v>1</v>
      </c>
      <c r="U92" s="159"/>
      <c r="V92" s="159"/>
      <c r="W92" s="159"/>
      <c r="X92" s="159"/>
      <c r="Y92" s="157"/>
      <c r="Z92" s="165"/>
      <c r="AA92" s="159"/>
      <c r="AB92" s="160"/>
      <c r="AC92" s="160"/>
      <c r="AD92" s="161"/>
      <c r="AE92" s="161"/>
      <c r="AF92" s="160"/>
      <c r="AG92" s="161"/>
      <c r="AH92" s="222"/>
      <c r="AI92" s="223"/>
    </row>
    <row r="93" spans="1:35" ht="12.75">
      <c r="A93" s="9"/>
      <c r="B93" s="9"/>
      <c r="C93" s="9"/>
      <c r="D93" s="10"/>
      <c r="E93" s="26"/>
      <c r="F93" s="159"/>
      <c r="G93" s="159"/>
      <c r="H93" s="159"/>
      <c r="I93" s="159"/>
      <c r="J93" s="157"/>
      <c r="K93" s="157"/>
      <c r="L93" s="157"/>
      <c r="M93" s="157"/>
      <c r="N93" s="157"/>
      <c r="O93" s="157"/>
      <c r="P93" s="157"/>
      <c r="Q93" s="157"/>
      <c r="R93" s="157"/>
      <c r="S93" s="218"/>
      <c r="T93" s="219"/>
      <c r="U93" s="159"/>
      <c r="V93" s="159"/>
      <c r="W93" s="159"/>
      <c r="X93" s="159"/>
      <c r="Y93" s="157"/>
      <c r="Z93" s="165"/>
      <c r="AA93" s="159"/>
      <c r="AB93" s="160"/>
      <c r="AC93" s="160"/>
      <c r="AD93" s="161"/>
      <c r="AE93" s="161"/>
      <c r="AF93" s="160"/>
      <c r="AG93" s="161"/>
      <c r="AH93" s="222"/>
      <c r="AI93" s="223"/>
    </row>
    <row r="94" spans="1:35" ht="12.75">
      <c r="A94" s="9"/>
      <c r="B94" s="9"/>
      <c r="C94" s="9"/>
      <c r="D94" s="10"/>
      <c r="E94" s="27"/>
      <c r="F94" s="159"/>
      <c r="G94" s="159"/>
      <c r="H94" s="159"/>
      <c r="I94" s="159"/>
      <c r="J94" s="157"/>
      <c r="K94" s="157"/>
      <c r="L94" s="157"/>
      <c r="M94" s="157"/>
      <c r="N94" s="157"/>
      <c r="O94" s="157"/>
      <c r="P94" s="157"/>
      <c r="Q94" s="157"/>
      <c r="R94" s="157"/>
      <c r="S94" s="218"/>
      <c r="T94" s="219"/>
      <c r="U94" s="159"/>
      <c r="V94" s="159"/>
      <c r="W94" s="159"/>
      <c r="X94" s="159"/>
      <c r="Y94" s="157"/>
      <c r="Z94" s="165"/>
      <c r="AA94" s="159"/>
      <c r="AB94" s="160"/>
      <c r="AC94" s="160"/>
      <c r="AD94" s="161"/>
      <c r="AE94" s="161"/>
      <c r="AF94" s="160"/>
      <c r="AG94" s="161"/>
      <c r="AH94" s="222"/>
      <c r="AI94" s="223"/>
    </row>
    <row r="95" spans="1:35" ht="24" customHeight="1">
      <c r="A95" s="9"/>
      <c r="B95" s="2">
        <v>2</v>
      </c>
      <c r="C95" s="296" t="s">
        <v>681</v>
      </c>
      <c r="D95" s="297"/>
      <c r="E95" s="298"/>
      <c r="F95" s="159"/>
      <c r="G95" s="159"/>
      <c r="H95" s="159"/>
      <c r="I95" s="159"/>
      <c r="J95" s="157"/>
      <c r="K95" s="157"/>
      <c r="L95" s="157"/>
      <c r="M95" s="157"/>
      <c r="N95" s="157"/>
      <c r="O95" s="157"/>
      <c r="P95" s="157"/>
      <c r="Q95" s="157"/>
      <c r="R95" s="157"/>
      <c r="S95" s="218"/>
      <c r="T95" s="219"/>
      <c r="U95" s="159"/>
      <c r="V95" s="159"/>
      <c r="W95" s="159"/>
      <c r="X95" s="159"/>
      <c r="Y95" s="157"/>
      <c r="Z95" s="165"/>
      <c r="AA95" s="159"/>
      <c r="AB95" s="160"/>
      <c r="AC95" s="160"/>
      <c r="AD95" s="161"/>
      <c r="AE95" s="161"/>
      <c r="AF95" s="160"/>
      <c r="AG95" s="161"/>
      <c r="AH95" s="222"/>
      <c r="AI95" s="223"/>
    </row>
    <row r="96" spans="1:35" ht="12.75">
      <c r="A96" s="9"/>
      <c r="B96" s="9"/>
      <c r="C96" s="8" t="s">
        <v>498</v>
      </c>
      <c r="D96" s="7"/>
      <c r="E96" s="40" t="s">
        <v>499</v>
      </c>
      <c r="F96" s="159"/>
      <c r="G96" s="159"/>
      <c r="H96" s="159"/>
      <c r="I96" s="159"/>
      <c r="J96" s="157"/>
      <c r="K96" s="157"/>
      <c r="L96" s="157"/>
      <c r="M96" s="157"/>
      <c r="N96" s="157"/>
      <c r="O96" s="157"/>
      <c r="P96" s="157"/>
      <c r="Q96" s="157"/>
      <c r="R96" s="157"/>
      <c r="S96" s="218"/>
      <c r="T96" s="219"/>
      <c r="U96" s="159"/>
      <c r="V96" s="159"/>
      <c r="W96" s="159"/>
      <c r="X96" s="159"/>
      <c r="Y96" s="157"/>
      <c r="Z96" s="165"/>
      <c r="AA96" s="159"/>
      <c r="AB96" s="160"/>
      <c r="AC96" s="160"/>
      <c r="AD96" s="161"/>
      <c r="AE96" s="161"/>
      <c r="AF96" s="160"/>
      <c r="AG96" s="161"/>
      <c r="AH96" s="222"/>
      <c r="AI96" s="223"/>
    </row>
    <row r="97" spans="1:35" ht="12.75">
      <c r="A97" s="9"/>
      <c r="B97" s="9"/>
      <c r="C97" s="2"/>
      <c r="D97" s="12">
        <v>1</v>
      </c>
      <c r="E97" s="26" t="s">
        <v>500</v>
      </c>
      <c r="F97" s="159"/>
      <c r="G97" s="159"/>
      <c r="H97" s="159"/>
      <c r="I97" s="159"/>
      <c r="J97" s="157"/>
      <c r="K97" s="157"/>
      <c r="L97" s="157"/>
      <c r="M97" s="157"/>
      <c r="N97" s="157"/>
      <c r="O97" s="157"/>
      <c r="P97" s="157"/>
      <c r="Q97" s="157"/>
      <c r="R97" s="157"/>
      <c r="S97" s="218"/>
      <c r="T97" s="219"/>
      <c r="U97" s="157"/>
      <c r="V97" s="157"/>
      <c r="W97" s="157"/>
      <c r="X97" s="157"/>
      <c r="Y97" s="157"/>
      <c r="Z97" s="165"/>
      <c r="AA97" s="159"/>
      <c r="AB97" s="160"/>
      <c r="AC97" s="160"/>
      <c r="AD97" s="161"/>
      <c r="AE97" s="161"/>
      <c r="AF97" s="160"/>
      <c r="AG97" s="161"/>
      <c r="AH97" s="222"/>
      <c r="AI97" s="223"/>
    </row>
    <row r="98" spans="1:35" ht="12.75">
      <c r="A98" s="9"/>
      <c r="B98" s="9"/>
      <c r="C98" s="9"/>
      <c r="D98" s="10" t="s">
        <v>501</v>
      </c>
      <c r="E98" s="27" t="s">
        <v>502</v>
      </c>
      <c r="F98" s="159"/>
      <c r="G98" s="159"/>
      <c r="H98" s="159"/>
      <c r="I98" s="159"/>
      <c r="J98" s="157"/>
      <c r="K98" s="157"/>
      <c r="L98" s="157"/>
      <c r="M98" s="157"/>
      <c r="N98" s="157"/>
      <c r="O98" s="157"/>
      <c r="P98" s="157"/>
      <c r="Q98" s="157"/>
      <c r="R98" s="157"/>
      <c r="S98" s="218"/>
      <c r="T98" s="219"/>
      <c r="U98" s="157">
        <f>SUM('Gondozási Kp'!W16+'Gondozási Kp'!W27+'Gondozási Kp'!W35)</f>
        <v>3142</v>
      </c>
      <c r="V98" s="157">
        <f>SUM('Gondozási Kp'!X16+'Gondozási Kp'!X27+'Gondozási Kp'!X35)</f>
        <v>0</v>
      </c>
      <c r="W98" s="157">
        <f>SUM(U98:V98)</f>
        <v>3142</v>
      </c>
      <c r="X98" s="157">
        <f>SUM('Gondozási Kp'!Z16+'Gondozási Kp'!Z27+'Gondozási Kp'!Z35)</f>
        <v>0</v>
      </c>
      <c r="Y98" s="157">
        <f>SUM(W98:X98)</f>
        <v>3142</v>
      </c>
      <c r="Z98" s="157">
        <f>SUM('Gondozási Kp'!AB16+'Gondozási Kp'!AB27+'Gondozási Kp'!AB35)</f>
        <v>0</v>
      </c>
      <c r="AA98" s="157">
        <f>SUM(Y98:Z98)</f>
        <v>3142</v>
      </c>
      <c r="AB98" s="157">
        <f>SUM('Gondozási Kp'!AD16+'Gondozási Kp'!AD27+'Gondozási Kp'!AD35)</f>
        <v>0</v>
      </c>
      <c r="AC98" s="160">
        <f>SUM(AA98:AB98)</f>
        <v>3142</v>
      </c>
      <c r="AD98" s="157">
        <f>SUM('Gondozási Kp'!AF16+'Gondozási Kp'!AF27+'Gondozási Kp'!AF35)</f>
        <v>0</v>
      </c>
      <c r="AE98" s="160">
        <f>SUM(AC98:AD98)</f>
        <v>3142</v>
      </c>
      <c r="AF98" s="160">
        <f>SUM('Gondozási Kp'!AH16+'Gondozási Kp'!AH27+'Gondozási Kp'!AH35)</f>
        <v>0</v>
      </c>
      <c r="AG98" s="160">
        <f>SUM(AE98:AF98)</f>
        <v>3142</v>
      </c>
      <c r="AH98" s="222">
        <f>SUM('Gondozási Kp'!AJ16+'Gondozási Kp'!AJ27+'Gondozási Kp'!AJ35)</f>
        <v>3135</v>
      </c>
      <c r="AI98" s="223">
        <f>SUM(AH98/AG98)</f>
        <v>0.9977721196690006</v>
      </c>
    </row>
    <row r="99" spans="1:35" ht="12.75">
      <c r="A99" s="9"/>
      <c r="B99" s="9"/>
      <c r="C99" s="9"/>
      <c r="D99" s="7" t="s">
        <v>535</v>
      </c>
      <c r="E99" s="26" t="s">
        <v>536</v>
      </c>
      <c r="F99" s="159"/>
      <c r="G99" s="159"/>
      <c r="H99" s="159"/>
      <c r="I99" s="159"/>
      <c r="J99" s="157"/>
      <c r="K99" s="157"/>
      <c r="L99" s="157"/>
      <c r="M99" s="157"/>
      <c r="N99" s="157"/>
      <c r="O99" s="157"/>
      <c r="P99" s="157"/>
      <c r="Q99" s="157"/>
      <c r="R99" s="157"/>
      <c r="S99" s="218"/>
      <c r="T99" s="219"/>
      <c r="U99" s="159"/>
      <c r="V99" s="159"/>
      <c r="W99" s="159"/>
      <c r="X99" s="159"/>
      <c r="Y99" s="157"/>
      <c r="Z99" s="165"/>
      <c r="AA99" s="159"/>
      <c r="AB99" s="160"/>
      <c r="AC99" s="160"/>
      <c r="AD99" s="161"/>
      <c r="AE99" s="161"/>
      <c r="AF99" s="160"/>
      <c r="AG99" s="160"/>
      <c r="AH99" s="222"/>
      <c r="AI99" s="223"/>
    </row>
    <row r="100" spans="1:35" ht="12.75">
      <c r="A100" s="9"/>
      <c r="B100" s="9"/>
      <c r="C100" s="2"/>
      <c r="D100" s="10" t="s">
        <v>537</v>
      </c>
      <c r="E100" s="27" t="s">
        <v>538</v>
      </c>
      <c r="F100" s="157">
        <f>SUM('Gondozási Kp'!H18+'Gondozási Kp'!H40+'Gondozási Kp'!H49)</f>
        <v>8139</v>
      </c>
      <c r="G100" s="157">
        <f>SUM('Gondozási Kp'!I18+'Gondozási Kp'!I40+'Gondozási Kp'!I49)</f>
        <v>0</v>
      </c>
      <c r="H100" s="157">
        <f>SUM(F100:G100)</f>
        <v>8139</v>
      </c>
      <c r="I100" s="157">
        <f>SUM('Gondozási Kp'!K18+'Gondozási Kp'!K40+'Gondozási Kp'!K49)</f>
        <v>0</v>
      </c>
      <c r="J100" s="157">
        <f>SUM(H100:I100)</f>
        <v>8139</v>
      </c>
      <c r="K100" s="157">
        <f>SUM('Gondozási Kp'!M18+'Gondozási Kp'!M40+'Gondozási Kp'!M49)</f>
        <v>5</v>
      </c>
      <c r="L100" s="157">
        <f>SUM(J100:K100)</f>
        <v>8144</v>
      </c>
      <c r="M100" s="157">
        <f>SUM('Gondozási Kp'!O18+'Gondozási Kp'!O40+'Gondozási Kp'!O49)</f>
        <v>0</v>
      </c>
      <c r="N100" s="157">
        <f>SUM(L100:M100)</f>
        <v>8144</v>
      </c>
      <c r="O100" s="157">
        <f>SUM('Gondozási Kp'!Q18+'Gondozási Kp'!Q40+'Gondozási Kp'!Q49)</f>
        <v>0</v>
      </c>
      <c r="P100" s="157">
        <f>SUM(N100:O100)</f>
        <v>8144</v>
      </c>
      <c r="Q100" s="157">
        <f>SUM('Gondozási Kp'!S18+'Gondozási Kp'!S40+'Gondozási Kp'!S49)</f>
        <v>395</v>
      </c>
      <c r="R100" s="157">
        <f>SUM(P100:Q100)</f>
        <v>8539</v>
      </c>
      <c r="S100" s="218">
        <f>SUM('Gondozási Kp'!U18+'Gondozási Kp'!U40+'Gondozási Kp'!U49)</f>
        <v>8539</v>
      </c>
      <c r="T100" s="219">
        <f>SUM(S100/R100)</f>
        <v>1</v>
      </c>
      <c r="U100" s="159"/>
      <c r="V100" s="159"/>
      <c r="W100" s="159"/>
      <c r="X100" s="159"/>
      <c r="Y100" s="157"/>
      <c r="Z100" s="165"/>
      <c r="AA100" s="159"/>
      <c r="AB100" s="160"/>
      <c r="AC100" s="160"/>
      <c r="AD100" s="161"/>
      <c r="AE100" s="161"/>
      <c r="AF100" s="160"/>
      <c r="AG100" s="160"/>
      <c r="AH100" s="222"/>
      <c r="AI100" s="223"/>
    </row>
    <row r="101" spans="1:35" ht="12.75">
      <c r="A101" s="9"/>
      <c r="B101" s="9"/>
      <c r="C101" s="9"/>
      <c r="D101" s="10" t="s">
        <v>539</v>
      </c>
      <c r="E101" s="27" t="s">
        <v>540</v>
      </c>
      <c r="F101" s="157">
        <f>SUM('Gondozási Kp'!H19+'Gondozási Kp'!H41+'Gondozási Kp'!H50)</f>
        <v>2198</v>
      </c>
      <c r="G101" s="157">
        <f>SUM('Gondozási Kp'!I19+'Gondozási Kp'!I41+'Gondozási Kp'!I50)</f>
        <v>0</v>
      </c>
      <c r="H101" s="157">
        <f aca="true" t="shared" si="18" ref="H101:H107">SUM(F101:G101)</f>
        <v>2198</v>
      </c>
      <c r="I101" s="157">
        <f>SUM('Gondozási Kp'!K19+'Gondozási Kp'!K41+'Gondozási Kp'!K50)</f>
        <v>0</v>
      </c>
      <c r="J101" s="157">
        <f>SUM(H101:I101)</f>
        <v>2198</v>
      </c>
      <c r="K101" s="157">
        <f>SUM('Gondozási Kp'!M19+'Gondozási Kp'!M41+'Gondozási Kp'!M50)</f>
        <v>1</v>
      </c>
      <c r="L101" s="157">
        <f>SUM(J101:K101)</f>
        <v>2199</v>
      </c>
      <c r="M101" s="157">
        <f>SUM('Gondozási Kp'!O19+'Gondozási Kp'!O41+'Gondozási Kp'!O50)</f>
        <v>0</v>
      </c>
      <c r="N101" s="157">
        <f>SUM(L101:M101)</f>
        <v>2199</v>
      </c>
      <c r="O101" s="157">
        <f>SUM('Gondozási Kp'!Q19+'Gondozási Kp'!Q41+'Gondozási Kp'!Q50)</f>
        <v>0</v>
      </c>
      <c r="P101" s="157">
        <f>SUM(N101:O101)</f>
        <v>2199</v>
      </c>
      <c r="Q101" s="157">
        <f>SUM('Gondozási Kp'!S19+'Gondozási Kp'!S41+'Gondozási Kp'!S50)</f>
        <v>80</v>
      </c>
      <c r="R101" s="157">
        <f>SUM(P101:Q101)</f>
        <v>2279</v>
      </c>
      <c r="S101" s="218">
        <f>SUM('Gondozási Kp'!U19+'Gondozási Kp'!U41+'Gondozási Kp'!U50)</f>
        <v>2279</v>
      </c>
      <c r="T101" s="219">
        <f>SUM(S101/R101)</f>
        <v>1</v>
      </c>
      <c r="U101" s="159"/>
      <c r="V101" s="159"/>
      <c r="W101" s="159"/>
      <c r="X101" s="159"/>
      <c r="Y101" s="157"/>
      <c r="Z101" s="165"/>
      <c r="AA101" s="159"/>
      <c r="AB101" s="160"/>
      <c r="AC101" s="160"/>
      <c r="AD101" s="161"/>
      <c r="AE101" s="161"/>
      <c r="AF101" s="160"/>
      <c r="AG101" s="160"/>
      <c r="AH101" s="222"/>
      <c r="AI101" s="223"/>
    </row>
    <row r="102" spans="1:35" ht="12.75">
      <c r="A102" s="9"/>
      <c r="B102" s="9"/>
      <c r="C102" s="9"/>
      <c r="D102" s="10" t="s">
        <v>541</v>
      </c>
      <c r="E102" s="27" t="s">
        <v>542</v>
      </c>
      <c r="F102" s="157">
        <f>SUM('Gondozási Kp'!H20+'Gondozási Kp'!H29+'Gondozási Kp'!H42+'Gondozási Kp'!H51)</f>
        <v>4490</v>
      </c>
      <c r="G102" s="157">
        <f>SUM('Gondozási Kp'!I20+'Gondozási Kp'!I42+'Gondozási Kp'!I51)</f>
        <v>0</v>
      </c>
      <c r="H102" s="157">
        <f t="shared" si="18"/>
        <v>4490</v>
      </c>
      <c r="I102" s="157">
        <f>SUM('Gondozási Kp'!K20+'Gondozási Kp'!K29+'Gondozási Kp'!K42+'Gondozási Kp'!K51)</f>
        <v>0</v>
      </c>
      <c r="J102" s="157">
        <f>SUM(H102:I102)</f>
        <v>4490</v>
      </c>
      <c r="K102" s="157">
        <f>SUM('Gondozási Kp'!M20+'Gondozási Kp'!M29+'Gondozási Kp'!M42+'Gondozási Kp'!M51)</f>
        <v>69</v>
      </c>
      <c r="L102" s="157">
        <f>SUM(J102:K102)</f>
        <v>4559</v>
      </c>
      <c r="M102" s="157">
        <f>SUM('Gondozási Kp'!O20+'Gondozási Kp'!O42+'Gondozási Kp'!O51)</f>
        <v>0</v>
      </c>
      <c r="N102" s="157">
        <f>SUM(L102:M102)</f>
        <v>4559</v>
      </c>
      <c r="O102" s="157">
        <f>SUM('Gondozási Kp'!Q20+'Gondozási Kp'!Q42+'Gondozási Kp'!Q51)</f>
        <v>0</v>
      </c>
      <c r="P102" s="157">
        <f>SUM(N102:O102)</f>
        <v>4559</v>
      </c>
      <c r="Q102" s="157">
        <f>SUM('Gondozási Kp'!S20+'Gondozási Kp'!S29+'Gondozási Kp'!S42+'Gondozási Kp'!S51)</f>
        <v>888</v>
      </c>
      <c r="R102" s="157">
        <f>SUM(P102:Q102)</f>
        <v>5447</v>
      </c>
      <c r="S102" s="218">
        <f>SUM('Gondozási Kp'!U20+'Gondozási Kp'!U29+'Gondozási Kp'!U42+'Gondozási Kp'!U51+'Gondozási Kp'!U52)</f>
        <v>4938</v>
      </c>
      <c r="T102" s="219">
        <f>SUM(S102/R102)</f>
        <v>0.906554066458601</v>
      </c>
      <c r="U102" s="159"/>
      <c r="V102" s="159"/>
      <c r="W102" s="159"/>
      <c r="X102" s="159"/>
      <c r="Y102" s="157"/>
      <c r="Z102" s="165"/>
      <c r="AA102" s="159"/>
      <c r="AB102" s="160"/>
      <c r="AC102" s="160"/>
      <c r="AD102" s="161"/>
      <c r="AE102" s="161"/>
      <c r="AF102" s="160"/>
      <c r="AG102" s="160"/>
      <c r="AH102" s="222"/>
      <c r="AI102" s="223"/>
    </row>
    <row r="103" spans="1:35" ht="12.75">
      <c r="A103" s="9"/>
      <c r="B103" s="9"/>
      <c r="C103" s="9"/>
      <c r="D103" s="10" t="s">
        <v>543</v>
      </c>
      <c r="E103" s="27" t="s">
        <v>544</v>
      </c>
      <c r="F103" s="157">
        <f>SUM('Gondozási Kp'!H21+'Gondozási Kp'!H30+'Gondozási Kp'!H43+'Gondozási Kp'!H52)</f>
        <v>0</v>
      </c>
      <c r="G103" s="157">
        <f>SUM('Gondozási Kp'!I21+'Gondozási Kp'!I43+'Gondozási Kp'!I52)</f>
        <v>0</v>
      </c>
      <c r="H103" s="157">
        <f t="shared" si="18"/>
        <v>0</v>
      </c>
      <c r="I103" s="157">
        <f>SUM('Gondozási Kp'!K21+'Gondozási Kp'!K30+'Gondozási Kp'!K43+'Gondozási Kp'!K52)</f>
        <v>0</v>
      </c>
      <c r="J103" s="157">
        <f>SUM(H103:I103)</f>
        <v>0</v>
      </c>
      <c r="K103" s="157">
        <f>SUM('Gondozási Kp'!M21+'Gondozási Kp'!M30+'Gondozási Kp'!M43+'Gondozási Kp'!M52)</f>
        <v>0</v>
      </c>
      <c r="L103" s="157">
        <f>SUM(J103:K103)</f>
        <v>0</v>
      </c>
      <c r="M103" s="157">
        <f>SUM('Gondozási Kp'!O21+'Gondozási Kp'!O43+'Gondozási Kp'!O52)</f>
        <v>0</v>
      </c>
      <c r="N103" s="157">
        <f>SUM(L103:M103)</f>
        <v>0</v>
      </c>
      <c r="O103" s="157">
        <f>SUM('Gondozási Kp'!Q21+'Gondozási Kp'!Q43+'Gondozási Kp'!Q52)</f>
        <v>0</v>
      </c>
      <c r="P103" s="157">
        <f>SUM(N103:O103)</f>
        <v>0</v>
      </c>
      <c r="Q103" s="157">
        <f>SUM('Gondozási Kp'!S21+'Gondozási Kp'!S30+'Gondozási Kp'!S43+'Gondozási Kp'!S52)</f>
        <v>70</v>
      </c>
      <c r="R103" s="157">
        <f>SUM(P103:Q103)</f>
        <v>70</v>
      </c>
      <c r="S103" s="218">
        <f>SUM('Gondozási Kp'!U21+'Gondozási Kp'!U43+'Gondozási Kp'!U52)</f>
        <v>71</v>
      </c>
      <c r="T103" s="219">
        <f>SUM(S103/R103)</f>
        <v>1.0142857142857142</v>
      </c>
      <c r="U103" s="159"/>
      <c r="V103" s="159"/>
      <c r="W103" s="159"/>
      <c r="X103" s="159"/>
      <c r="Y103" s="157"/>
      <c r="Z103" s="165"/>
      <c r="AA103" s="159"/>
      <c r="AB103" s="160"/>
      <c r="AC103" s="160"/>
      <c r="AD103" s="161"/>
      <c r="AE103" s="161"/>
      <c r="AF103" s="160"/>
      <c r="AG103" s="160"/>
      <c r="AH103" s="222"/>
      <c r="AI103" s="223"/>
    </row>
    <row r="104" spans="1:35" ht="12.75">
      <c r="A104" s="9"/>
      <c r="B104" s="9"/>
      <c r="C104" s="9"/>
      <c r="D104" s="10"/>
      <c r="E104" s="27"/>
      <c r="F104" s="159"/>
      <c r="G104" s="159"/>
      <c r="H104" s="157"/>
      <c r="I104" s="159"/>
      <c r="J104" s="157"/>
      <c r="K104" s="157"/>
      <c r="L104" s="157"/>
      <c r="M104" s="157"/>
      <c r="N104" s="157"/>
      <c r="O104" s="157"/>
      <c r="P104" s="157"/>
      <c r="Q104" s="157"/>
      <c r="R104" s="157"/>
      <c r="S104" s="218"/>
      <c r="T104" s="219"/>
      <c r="U104" s="159"/>
      <c r="V104" s="159"/>
      <c r="W104" s="159"/>
      <c r="X104" s="159"/>
      <c r="Y104" s="157"/>
      <c r="Z104" s="165"/>
      <c r="AA104" s="159"/>
      <c r="AB104" s="160"/>
      <c r="AC104" s="160"/>
      <c r="AD104" s="161"/>
      <c r="AE104" s="161"/>
      <c r="AF104" s="160"/>
      <c r="AG104" s="160"/>
      <c r="AH104" s="222"/>
      <c r="AI104" s="223"/>
    </row>
    <row r="105" spans="1:35" ht="12.75">
      <c r="A105" s="9"/>
      <c r="B105" s="9"/>
      <c r="C105" s="9"/>
      <c r="D105" s="7" t="s">
        <v>547</v>
      </c>
      <c r="E105" s="26" t="s">
        <v>548</v>
      </c>
      <c r="F105" s="159"/>
      <c r="G105" s="159"/>
      <c r="H105" s="157"/>
      <c r="I105" s="159"/>
      <c r="J105" s="157"/>
      <c r="K105" s="157"/>
      <c r="L105" s="157"/>
      <c r="M105" s="157"/>
      <c r="N105" s="157"/>
      <c r="O105" s="157"/>
      <c r="P105" s="157"/>
      <c r="Q105" s="157"/>
      <c r="R105" s="157"/>
      <c r="S105" s="218"/>
      <c r="T105" s="219"/>
      <c r="U105" s="159"/>
      <c r="V105" s="159"/>
      <c r="W105" s="159"/>
      <c r="X105" s="159"/>
      <c r="Y105" s="157"/>
      <c r="Z105" s="165"/>
      <c r="AA105" s="159"/>
      <c r="AB105" s="160"/>
      <c r="AC105" s="160"/>
      <c r="AD105" s="161"/>
      <c r="AE105" s="161"/>
      <c r="AF105" s="160"/>
      <c r="AG105" s="160"/>
      <c r="AH105" s="222"/>
      <c r="AI105" s="223"/>
    </row>
    <row r="106" spans="1:35" ht="29.25">
      <c r="A106" s="9"/>
      <c r="B106" s="9"/>
      <c r="C106" s="9"/>
      <c r="D106" s="13" t="s">
        <v>598</v>
      </c>
      <c r="E106" s="69" t="s">
        <v>599</v>
      </c>
      <c r="F106" s="159"/>
      <c r="G106" s="159"/>
      <c r="H106" s="157"/>
      <c r="I106" s="159"/>
      <c r="J106" s="157"/>
      <c r="K106" s="157"/>
      <c r="L106" s="157"/>
      <c r="M106" s="157"/>
      <c r="N106" s="157"/>
      <c r="O106" s="157"/>
      <c r="P106" s="157"/>
      <c r="Q106" s="157"/>
      <c r="R106" s="157"/>
      <c r="S106" s="218"/>
      <c r="T106" s="219"/>
      <c r="U106" s="157">
        <f>SUM('Gondozási Kp'!W58)</f>
        <v>11685</v>
      </c>
      <c r="V106" s="157">
        <f>SUM('Gondozási Kp'!X58)</f>
        <v>0</v>
      </c>
      <c r="W106" s="157">
        <f>SUM(U106:V106)</f>
        <v>11685</v>
      </c>
      <c r="X106" s="157">
        <f>SUM('Gondozási Kp'!Z58)</f>
        <v>0</v>
      </c>
      <c r="Y106" s="157">
        <f>SUM(W106:X106)</f>
        <v>11685</v>
      </c>
      <c r="Z106" s="157">
        <f>SUM('Gondozási Kp'!AB58)</f>
        <v>55</v>
      </c>
      <c r="AA106" s="157">
        <f>SUM(Y106:Z106)</f>
        <v>11740</v>
      </c>
      <c r="AB106" s="157">
        <f>SUM('Gondozási Kp'!AD58)</f>
        <v>0</v>
      </c>
      <c r="AC106" s="160">
        <f>SUM(AA106:AB106)</f>
        <v>11740</v>
      </c>
      <c r="AD106" s="157">
        <f>SUM('Gondozási Kp'!AF58)</f>
        <v>0</v>
      </c>
      <c r="AE106" s="160">
        <f>SUM(AC106:AD106)</f>
        <v>11740</v>
      </c>
      <c r="AF106" s="160">
        <f>SUM('Gondozási Kp'!AH58)</f>
        <v>1433</v>
      </c>
      <c r="AG106" s="160">
        <f>SUM(AE106:AF106)</f>
        <v>13173</v>
      </c>
      <c r="AH106" s="222">
        <f>SUM('Gondozási Kp'!AJ58)</f>
        <v>13173</v>
      </c>
      <c r="AI106" s="223">
        <f>SUM(AH106/AG106)</f>
        <v>1</v>
      </c>
    </row>
    <row r="107" spans="1:35" ht="29.25">
      <c r="A107" s="9"/>
      <c r="B107" s="9"/>
      <c r="C107" s="9"/>
      <c r="D107" s="10"/>
      <c r="E107" s="69" t="s">
        <v>656</v>
      </c>
      <c r="F107" s="159"/>
      <c r="G107" s="157">
        <f>SUM('Gondozási Kp'!I59)</f>
        <v>20</v>
      </c>
      <c r="H107" s="157">
        <f t="shared" si="18"/>
        <v>20</v>
      </c>
      <c r="I107" s="157">
        <f>SUM('Gondozási Kp'!K59)</f>
        <v>0</v>
      </c>
      <c r="J107" s="157">
        <f>SUM(H107:I107)</f>
        <v>20</v>
      </c>
      <c r="K107" s="157">
        <f>SUM('Gondozási Kp'!M59)</f>
        <v>-20</v>
      </c>
      <c r="L107" s="157">
        <f>SUM(J107:K107)</f>
        <v>0</v>
      </c>
      <c r="M107" s="157">
        <f>SUM('Gondozási Kp'!O59)</f>
        <v>0</v>
      </c>
      <c r="N107" s="157">
        <f>SUM(L107:M107)</f>
        <v>0</v>
      </c>
      <c r="O107" s="157">
        <f>SUM('Gondozási Kp'!Q59)</f>
        <v>0</v>
      </c>
      <c r="P107" s="157">
        <f>SUM(N107:O107)</f>
        <v>0</v>
      </c>
      <c r="Q107" s="157"/>
      <c r="R107" s="157"/>
      <c r="S107" s="218"/>
      <c r="T107" s="219"/>
      <c r="U107" s="159"/>
      <c r="V107" s="159">
        <v>20</v>
      </c>
      <c r="W107" s="157">
        <f>SUM(U107:V107)</f>
        <v>20</v>
      </c>
      <c r="X107" s="157">
        <f>SUM('Gondozási Kp'!Z59)</f>
        <v>0</v>
      </c>
      <c r="Y107" s="157">
        <f>SUM(W107:X107)</f>
        <v>20</v>
      </c>
      <c r="Z107" s="157">
        <f>SUM('Gondozási Kp'!AB59)</f>
        <v>0</v>
      </c>
      <c r="AA107" s="157">
        <f>SUM(Y107:Z107)</f>
        <v>20</v>
      </c>
      <c r="AB107" s="157">
        <f>SUM('Gondozási Kp'!AD59)</f>
        <v>0</v>
      </c>
      <c r="AC107" s="160">
        <f>SUM(AA107:AB107)</f>
        <v>20</v>
      </c>
      <c r="AD107" s="157">
        <f>SUM('Gondozási Kp'!AF59)</f>
        <v>0</v>
      </c>
      <c r="AE107" s="160">
        <f>SUM(AC107:AD107)</f>
        <v>20</v>
      </c>
      <c r="AF107" s="160">
        <f>SUM('Gondozási Kp'!AH59)</f>
        <v>0</v>
      </c>
      <c r="AG107" s="160">
        <f>SUM(AE107:AF107)</f>
        <v>20</v>
      </c>
      <c r="AH107" s="222">
        <f>SUM('Gondozási Kp'!AJ59)</f>
        <v>20</v>
      </c>
      <c r="AI107" s="223">
        <f>SUM(AH107/AG107)</f>
        <v>1</v>
      </c>
    </row>
    <row r="108" spans="1:35" ht="19.5">
      <c r="A108" s="9"/>
      <c r="B108" s="9"/>
      <c r="C108" s="27"/>
      <c r="D108" s="209"/>
      <c r="E108" s="69" t="s">
        <v>944</v>
      </c>
      <c r="F108" s="159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218">
        <f>SUM('Gondozási Kp'!U61)</f>
        <v>446</v>
      </c>
      <c r="T108" s="219"/>
      <c r="U108" s="159"/>
      <c r="V108" s="159"/>
      <c r="W108" s="157"/>
      <c r="X108" s="157"/>
      <c r="Y108" s="157"/>
      <c r="Z108" s="157"/>
      <c r="AA108" s="157"/>
      <c r="AB108" s="157"/>
      <c r="AC108" s="160"/>
      <c r="AD108" s="157"/>
      <c r="AE108" s="160"/>
      <c r="AF108" s="160"/>
      <c r="AG108" s="160"/>
      <c r="AH108" s="222"/>
      <c r="AI108" s="223"/>
    </row>
    <row r="109" spans="1:35" ht="12.75">
      <c r="A109" s="9"/>
      <c r="B109" s="9"/>
      <c r="C109" s="299" t="s">
        <v>682</v>
      </c>
      <c r="D109" s="300"/>
      <c r="E109" s="301"/>
      <c r="F109" s="163">
        <f>SUM(F100:F107)</f>
        <v>14827</v>
      </c>
      <c r="G109" s="163">
        <f>SUM(G100:G107)</f>
        <v>20</v>
      </c>
      <c r="H109" s="163">
        <f>SUM(H100:H107)</f>
        <v>14847</v>
      </c>
      <c r="I109" s="163">
        <f>SUM(I100:I107)</f>
        <v>0</v>
      </c>
      <c r="J109" s="163">
        <f>SUM(H109:I109)</f>
        <v>14847</v>
      </c>
      <c r="K109" s="163">
        <f>SUM(K100:K107)</f>
        <v>55</v>
      </c>
      <c r="L109" s="163">
        <f>SUM(J109:K109)</f>
        <v>14902</v>
      </c>
      <c r="M109" s="163">
        <f>SUM(M100:M107)</f>
        <v>0</v>
      </c>
      <c r="N109" s="163">
        <f>SUM(L109:M109)</f>
        <v>14902</v>
      </c>
      <c r="O109" s="163">
        <f>SUM(O100:O107)</f>
        <v>0</v>
      </c>
      <c r="P109" s="163">
        <f>SUM(N109:O109)</f>
        <v>14902</v>
      </c>
      <c r="Q109" s="163">
        <f>SUM(Q100:Q107)</f>
        <v>1433</v>
      </c>
      <c r="R109" s="163">
        <f>SUM(P109:Q109)</f>
        <v>16335</v>
      </c>
      <c r="S109" s="220">
        <f>SUM(S100:S108)</f>
        <v>16273</v>
      </c>
      <c r="T109" s="221">
        <f>SUM(S109/R109)</f>
        <v>0.9962044689317416</v>
      </c>
      <c r="U109" s="163">
        <f aca="true" t="shared" si="19" ref="U109:AH109">SUM(U97:U107)</f>
        <v>14827</v>
      </c>
      <c r="V109" s="163">
        <f t="shared" si="19"/>
        <v>20</v>
      </c>
      <c r="W109" s="163">
        <f t="shared" si="19"/>
        <v>14847</v>
      </c>
      <c r="X109" s="163">
        <f t="shared" si="19"/>
        <v>0</v>
      </c>
      <c r="Y109" s="163">
        <f t="shared" si="19"/>
        <v>14847</v>
      </c>
      <c r="Z109" s="163">
        <f t="shared" si="19"/>
        <v>55</v>
      </c>
      <c r="AA109" s="163">
        <f t="shared" si="19"/>
        <v>14902</v>
      </c>
      <c r="AB109" s="163">
        <f t="shared" si="19"/>
        <v>0</v>
      </c>
      <c r="AC109" s="163">
        <f t="shared" si="19"/>
        <v>14902</v>
      </c>
      <c r="AD109" s="163">
        <f t="shared" si="19"/>
        <v>0</v>
      </c>
      <c r="AE109" s="163">
        <f t="shared" si="19"/>
        <v>14902</v>
      </c>
      <c r="AF109" s="163">
        <f t="shared" si="19"/>
        <v>1433</v>
      </c>
      <c r="AG109" s="163">
        <f t="shared" si="19"/>
        <v>16335</v>
      </c>
      <c r="AH109" s="220">
        <f t="shared" si="19"/>
        <v>16328</v>
      </c>
      <c r="AI109" s="221">
        <f>SUM(AH109/AG109)</f>
        <v>0.999571472298745</v>
      </c>
    </row>
    <row r="110" spans="1:35" ht="12.75">
      <c r="A110" s="9"/>
      <c r="B110" s="9"/>
      <c r="C110" s="9"/>
      <c r="D110" s="10"/>
      <c r="E110" s="26" t="s">
        <v>596</v>
      </c>
      <c r="F110" s="163">
        <f>SUM('Gondozási Kp'!H64)</f>
        <v>5</v>
      </c>
      <c r="G110" s="163">
        <f>SUM('Gondozási Kp'!I64)</f>
        <v>0</v>
      </c>
      <c r="H110" s="163">
        <f>SUM(F110:G110)</f>
        <v>5</v>
      </c>
      <c r="I110" s="163">
        <f>SUM('Gondozási Kp'!K64)</f>
        <v>0</v>
      </c>
      <c r="J110" s="163">
        <f>SUM(H110:I110)</f>
        <v>5</v>
      </c>
      <c r="K110" s="163"/>
      <c r="L110" s="163">
        <f>SUM(J110:K110)</f>
        <v>5</v>
      </c>
      <c r="M110" s="163"/>
      <c r="N110" s="163">
        <f>SUM(L110:M110)</f>
        <v>5</v>
      </c>
      <c r="O110" s="163"/>
      <c r="P110" s="163">
        <f>SUM(N110:O110)</f>
        <v>5</v>
      </c>
      <c r="Q110" s="163"/>
      <c r="R110" s="163">
        <f>SUM(P110:Q110)</f>
        <v>5</v>
      </c>
      <c r="S110" s="220">
        <f>SUM(Q110:R110)</f>
        <v>5</v>
      </c>
      <c r="T110" s="221">
        <f>SUM(S110/R110)</f>
        <v>1</v>
      </c>
      <c r="U110" s="159"/>
      <c r="V110" s="159"/>
      <c r="W110" s="159"/>
      <c r="X110" s="159"/>
      <c r="Y110" s="157"/>
      <c r="Z110" s="165"/>
      <c r="AA110" s="159"/>
      <c r="AB110" s="160"/>
      <c r="AC110" s="160"/>
      <c r="AD110" s="161"/>
      <c r="AE110" s="161"/>
      <c r="AF110" s="160"/>
      <c r="AG110" s="161"/>
      <c r="AH110" s="222"/>
      <c r="AI110" s="223"/>
    </row>
    <row r="111" spans="1:35" ht="12.75">
      <c r="A111" s="9"/>
      <c r="B111" s="9"/>
      <c r="C111" s="9"/>
      <c r="D111" s="10"/>
      <c r="E111" s="27"/>
      <c r="F111" s="159"/>
      <c r="G111" s="159"/>
      <c r="H111" s="159"/>
      <c r="I111" s="159"/>
      <c r="J111" s="157"/>
      <c r="K111" s="157"/>
      <c r="L111" s="157"/>
      <c r="M111" s="157"/>
      <c r="N111" s="157"/>
      <c r="O111" s="157"/>
      <c r="P111" s="157"/>
      <c r="Q111" s="157"/>
      <c r="R111" s="157"/>
      <c r="S111" s="218"/>
      <c r="T111" s="219"/>
      <c r="U111" s="159"/>
      <c r="V111" s="159"/>
      <c r="W111" s="159"/>
      <c r="X111" s="159"/>
      <c r="Y111" s="157"/>
      <c r="Z111" s="165"/>
      <c r="AA111" s="159"/>
      <c r="AB111" s="160"/>
      <c r="AC111" s="160"/>
      <c r="AD111" s="161"/>
      <c r="AE111" s="161"/>
      <c r="AF111" s="160"/>
      <c r="AG111" s="161"/>
      <c r="AH111" s="222"/>
      <c r="AI111" s="223"/>
    </row>
    <row r="112" spans="1:35" ht="12.75">
      <c r="A112" s="9"/>
      <c r="B112" s="9"/>
      <c r="C112" s="9"/>
      <c r="D112" s="10"/>
      <c r="E112" s="26"/>
      <c r="F112" s="159"/>
      <c r="G112" s="159"/>
      <c r="H112" s="159"/>
      <c r="I112" s="159"/>
      <c r="J112" s="157"/>
      <c r="K112" s="157"/>
      <c r="L112" s="157"/>
      <c r="M112" s="157"/>
      <c r="N112" s="157"/>
      <c r="O112" s="157"/>
      <c r="P112" s="157"/>
      <c r="Q112" s="157"/>
      <c r="R112" s="157"/>
      <c r="S112" s="218"/>
      <c r="T112" s="219"/>
      <c r="U112" s="159"/>
      <c r="V112" s="159"/>
      <c r="W112" s="159"/>
      <c r="X112" s="159"/>
      <c r="Y112" s="157"/>
      <c r="Z112" s="165"/>
      <c r="AA112" s="159"/>
      <c r="AB112" s="160"/>
      <c r="AC112" s="160"/>
      <c r="AD112" s="161"/>
      <c r="AE112" s="161"/>
      <c r="AF112" s="160"/>
      <c r="AG112" s="161"/>
      <c r="AH112" s="222"/>
      <c r="AI112" s="223"/>
    </row>
    <row r="113" spans="1:35" ht="12.75">
      <c r="A113" s="9"/>
      <c r="B113" s="2">
        <v>4</v>
      </c>
      <c r="C113" s="302" t="s">
        <v>600</v>
      </c>
      <c r="D113" s="303"/>
      <c r="E113" s="304"/>
      <c r="F113" s="159"/>
      <c r="G113" s="159"/>
      <c r="H113" s="159"/>
      <c r="I113" s="159"/>
      <c r="J113" s="157"/>
      <c r="K113" s="157"/>
      <c r="L113" s="157"/>
      <c r="M113" s="157"/>
      <c r="N113" s="157"/>
      <c r="O113" s="157"/>
      <c r="P113" s="157"/>
      <c r="Q113" s="157"/>
      <c r="R113" s="157"/>
      <c r="S113" s="218"/>
      <c r="T113" s="219"/>
      <c r="U113" s="159"/>
      <c r="V113" s="159"/>
      <c r="W113" s="159"/>
      <c r="X113" s="159"/>
      <c r="Y113" s="157"/>
      <c r="Z113" s="165"/>
      <c r="AA113" s="159"/>
      <c r="AB113" s="160"/>
      <c r="AC113" s="160"/>
      <c r="AD113" s="161"/>
      <c r="AE113" s="161"/>
      <c r="AF113" s="160"/>
      <c r="AG113" s="161"/>
      <c r="AH113" s="222"/>
      <c r="AI113" s="223"/>
    </row>
    <row r="114" spans="1:35" ht="12.75">
      <c r="A114" s="9"/>
      <c r="B114" s="9"/>
      <c r="C114" s="8" t="s">
        <v>498</v>
      </c>
      <c r="D114" s="7"/>
      <c r="E114" s="34" t="s">
        <v>499</v>
      </c>
      <c r="F114" s="159"/>
      <c r="G114" s="159"/>
      <c r="H114" s="159"/>
      <c r="I114" s="159"/>
      <c r="J114" s="157"/>
      <c r="K114" s="157"/>
      <c r="L114" s="157"/>
      <c r="M114" s="157"/>
      <c r="N114" s="157"/>
      <c r="O114" s="157"/>
      <c r="P114" s="157"/>
      <c r="Q114" s="157"/>
      <c r="R114" s="157"/>
      <c r="S114" s="218"/>
      <c r="T114" s="219"/>
      <c r="U114" s="159"/>
      <c r="V114" s="159"/>
      <c r="W114" s="159"/>
      <c r="X114" s="159"/>
      <c r="Y114" s="157"/>
      <c r="Z114" s="165"/>
      <c r="AA114" s="159"/>
      <c r="AB114" s="160"/>
      <c r="AC114" s="160"/>
      <c r="AD114" s="161"/>
      <c r="AE114" s="161"/>
      <c r="AF114" s="160"/>
      <c r="AG114" s="161"/>
      <c r="AH114" s="222"/>
      <c r="AI114" s="223"/>
    </row>
    <row r="115" spans="1:35" ht="12.75">
      <c r="A115" s="9"/>
      <c r="B115" s="9"/>
      <c r="C115" s="2"/>
      <c r="D115" s="12">
        <v>1</v>
      </c>
      <c r="E115" s="26" t="s">
        <v>500</v>
      </c>
      <c r="F115" s="159"/>
      <c r="G115" s="159"/>
      <c r="H115" s="159"/>
      <c r="I115" s="159"/>
      <c r="J115" s="157"/>
      <c r="K115" s="157"/>
      <c r="L115" s="157"/>
      <c r="M115" s="157"/>
      <c r="N115" s="157"/>
      <c r="O115" s="157"/>
      <c r="P115" s="157"/>
      <c r="Q115" s="157"/>
      <c r="R115" s="157"/>
      <c r="S115" s="218"/>
      <c r="T115" s="219"/>
      <c r="U115" s="159"/>
      <c r="V115" s="159"/>
      <c r="W115" s="159"/>
      <c r="X115" s="159"/>
      <c r="Y115" s="157"/>
      <c r="Z115" s="165"/>
      <c r="AA115" s="159"/>
      <c r="AB115" s="160"/>
      <c r="AC115" s="160"/>
      <c r="AD115" s="161"/>
      <c r="AE115" s="161"/>
      <c r="AF115" s="160"/>
      <c r="AG115" s="161"/>
      <c r="AH115" s="222"/>
      <c r="AI115" s="223"/>
    </row>
    <row r="116" spans="1:35" ht="12.75">
      <c r="A116" s="9"/>
      <c r="B116" s="9"/>
      <c r="C116" s="9"/>
      <c r="D116" s="10" t="s">
        <v>501</v>
      </c>
      <c r="E116" s="27" t="s">
        <v>502</v>
      </c>
      <c r="F116" s="159"/>
      <c r="G116" s="159"/>
      <c r="H116" s="159"/>
      <c r="I116" s="159"/>
      <c r="J116" s="157"/>
      <c r="K116" s="157"/>
      <c r="L116" s="157"/>
      <c r="M116" s="157"/>
      <c r="N116" s="157"/>
      <c r="O116" s="157"/>
      <c r="P116" s="157"/>
      <c r="Q116" s="157"/>
      <c r="R116" s="157"/>
      <c r="S116" s="218"/>
      <c r="T116" s="219"/>
      <c r="U116" s="157">
        <f>SUM(ÁMK!W10+ÁMK!W35+ÁMK!W42+ÁMK!W84+ÁMK!W95+ÁMK!W107)</f>
        <v>14166</v>
      </c>
      <c r="V116" s="157">
        <f>SUM(ÁMK!X10+ÁMK!X35+ÁMK!X42+ÁMK!X84+ÁMK!X95+ÁMK!X107)</f>
        <v>0</v>
      </c>
      <c r="W116" s="157">
        <f>SUM(U116:V116)</f>
        <v>14166</v>
      </c>
      <c r="X116" s="157">
        <f>SUM(ÁMK!Z10+ÁMK!Z35+ÁMK!Z42+ÁMK!Z84+ÁMK!Z95+ÁMK!Z107)</f>
        <v>0</v>
      </c>
      <c r="Y116" s="157">
        <f>SUM(W116:X116)</f>
        <v>14166</v>
      </c>
      <c r="Z116" s="157">
        <f>SUM(ÁMK!AB10+ÁMK!AB35+ÁMK!AB42+ÁMK!AB84+ÁMK!AB95+ÁMK!AB107)</f>
        <v>0</v>
      </c>
      <c r="AA116" s="157">
        <f>SUM(Y116:Z116)</f>
        <v>14166</v>
      </c>
      <c r="AB116" s="157">
        <f>SUM(ÁMK!AD10+ÁMK!AD35+ÁMK!AD42+ÁMK!AD84+ÁMK!AD95+ÁMK!AD107)</f>
        <v>0</v>
      </c>
      <c r="AC116" s="160">
        <f>SUM(AA116:AB116)</f>
        <v>14166</v>
      </c>
      <c r="AD116" s="161">
        <f>SUM(ÁMK!AF10+ÁMK!AF35+ÁMK!AF42+ÁMK!AF84+ÁMK!AF95+ÁMK!AF107)</f>
        <v>0</v>
      </c>
      <c r="AE116" s="160">
        <f>SUM(AC116:AD116)</f>
        <v>14166</v>
      </c>
      <c r="AF116" s="160">
        <f>SUM(ÁMK!AH10+ÁMK!AH23+ÁMK!AH35+ÁMK!AH42+ÁMK!AH53+ÁMK!AH66+ÁMK!AH84+ÁMK!AH95+ÁMK!AH107)</f>
        <v>0</v>
      </c>
      <c r="AG116" s="160">
        <f>SUM(AE116:AF116)</f>
        <v>14166</v>
      </c>
      <c r="AH116" s="222">
        <f>SUM(ÁMK!AJ10+ÁMK!AJ23+ÁMK!AJ35+ÁMK!AJ42+ÁMK!AJ53+ÁMK!AJ66+ÁMK!AJ84+ÁMK!AJ95+ÁMK!AJ107)</f>
        <v>11192</v>
      </c>
      <c r="AI116" s="223">
        <f>SUM(AH116/AG116)</f>
        <v>0.7900607087392348</v>
      </c>
    </row>
    <row r="117" spans="1:35" ht="12.75">
      <c r="A117" s="9"/>
      <c r="B117" s="9"/>
      <c r="C117" s="9"/>
      <c r="D117" s="10" t="s">
        <v>503</v>
      </c>
      <c r="E117" s="27" t="s">
        <v>504</v>
      </c>
      <c r="F117" s="159"/>
      <c r="G117" s="159"/>
      <c r="H117" s="159"/>
      <c r="I117" s="159"/>
      <c r="J117" s="157"/>
      <c r="K117" s="157"/>
      <c r="L117" s="157"/>
      <c r="M117" s="157"/>
      <c r="N117" s="157"/>
      <c r="O117" s="157"/>
      <c r="P117" s="157"/>
      <c r="Q117" s="157"/>
      <c r="R117" s="157"/>
      <c r="S117" s="218"/>
      <c r="T117" s="219"/>
      <c r="U117" s="157">
        <f>SUM(ÁMK!W11+ÁMK!W36+ÁMK!W43+ÁMK!W85+ÁMK!W96+ÁMK!W108)</f>
        <v>3554</v>
      </c>
      <c r="V117" s="157">
        <f>SUM(ÁMK!X11+ÁMK!X36+ÁMK!X43+ÁMK!X85+ÁMK!X96+ÁMK!X108)</f>
        <v>0</v>
      </c>
      <c r="W117" s="157">
        <f>SUM(U117:V117)</f>
        <v>3554</v>
      </c>
      <c r="X117" s="157">
        <f>SUM(ÁMK!Z11+ÁMK!Z36+ÁMK!Z43+ÁMK!Z85+ÁMK!Z96+ÁMK!Z108)</f>
        <v>0</v>
      </c>
      <c r="Y117" s="157">
        <f>SUM(W117:X117)</f>
        <v>3554</v>
      </c>
      <c r="Z117" s="157">
        <f>SUM(ÁMK!AB11+ÁMK!AB36+ÁMK!AB43+ÁMK!AB85+ÁMK!AB96+ÁMK!AB108)</f>
        <v>0</v>
      </c>
      <c r="AA117" s="157">
        <f>SUM(Y117:Z117)</f>
        <v>3554</v>
      </c>
      <c r="AB117" s="157">
        <f>SUM(ÁMK!AD11+ÁMK!AD36+ÁMK!AD43+ÁMK!AD85+ÁMK!AD96+ÁMK!AD108)</f>
        <v>0</v>
      </c>
      <c r="AC117" s="160">
        <f>SUM(AA117:AB117)</f>
        <v>3554</v>
      </c>
      <c r="AD117" s="161">
        <f>SUM(ÁMK!AF11+ÁMK!AF36+ÁMK!AF43+ÁMK!AF85+ÁMK!AF96+ÁMK!AF108)</f>
        <v>0</v>
      </c>
      <c r="AE117" s="160">
        <f>SUM(AC117:AD117)</f>
        <v>3554</v>
      </c>
      <c r="AF117" s="160">
        <f>SUM(ÁMK!AH11+ÁMK!AH12+ÁMK!AH24+ÁMK!AH43+ÁMK!AH54+ÁMK!AH85+ÁMK!AH96+ÁMK!AH108)</f>
        <v>0</v>
      </c>
      <c r="AG117" s="160">
        <f>SUM(AE117:AF117)</f>
        <v>3554</v>
      </c>
      <c r="AH117" s="222">
        <f>SUM(ÁMK!AJ11+ÁMK!AJ12+ÁMK!AJ24+ÁMK!AJ36+ÁMK!AJ43+ÁMK!AJ54+ÁMK!AJ67+ÁMK!AJ85+ÁMK!AJ96+ÁMK!AJ108)</f>
        <v>2422</v>
      </c>
      <c r="AI117" s="223">
        <f>SUM(AH117/AG117)</f>
        <v>0.6814856499718627</v>
      </c>
    </row>
    <row r="118" spans="1:35" ht="12.75">
      <c r="A118" s="9"/>
      <c r="B118" s="9"/>
      <c r="C118" s="9"/>
      <c r="D118" s="7" t="s">
        <v>535</v>
      </c>
      <c r="E118" s="26" t="s">
        <v>536</v>
      </c>
      <c r="F118" s="159"/>
      <c r="G118" s="159"/>
      <c r="H118" s="159"/>
      <c r="I118" s="159"/>
      <c r="J118" s="157"/>
      <c r="K118" s="157"/>
      <c r="L118" s="157"/>
      <c r="M118" s="157"/>
      <c r="N118" s="157"/>
      <c r="O118" s="157"/>
      <c r="P118" s="157"/>
      <c r="Q118" s="157"/>
      <c r="R118" s="157"/>
      <c r="S118" s="218"/>
      <c r="T118" s="219"/>
      <c r="U118" s="159"/>
      <c r="V118" s="159"/>
      <c r="W118" s="157"/>
      <c r="X118" s="159"/>
      <c r="Y118" s="157"/>
      <c r="Z118" s="165"/>
      <c r="AA118" s="157"/>
      <c r="AB118" s="160"/>
      <c r="AC118" s="160"/>
      <c r="AD118" s="161"/>
      <c r="AE118" s="161"/>
      <c r="AF118" s="160"/>
      <c r="AG118" s="161"/>
      <c r="AH118" s="222"/>
      <c r="AI118" s="223"/>
    </row>
    <row r="119" spans="1:35" ht="12.75">
      <c r="A119" s="9"/>
      <c r="B119" s="9"/>
      <c r="C119" s="2"/>
      <c r="D119" s="10" t="s">
        <v>537</v>
      </c>
      <c r="E119" s="27" t="s">
        <v>538</v>
      </c>
      <c r="F119" s="157">
        <f>SUM(ÁMK!H14+ÁMK!H69+ÁMK!H77+ÁMK!H98+ÁMK!H112)</f>
        <v>21093</v>
      </c>
      <c r="G119" s="157">
        <f>SUM(ÁMK!I14+ÁMK!I69+ÁMK!I77+ÁMK!I87+ÁMK!I98+ÁMK!I112)</f>
        <v>0</v>
      </c>
      <c r="H119" s="157">
        <f>SUM(F119:G119)</f>
        <v>21093</v>
      </c>
      <c r="I119" s="157">
        <f>SUM(ÁMK!K14+ÁMK!K69+ÁMK!K77+ÁMK!K98+ÁMK!K112)</f>
        <v>0</v>
      </c>
      <c r="J119" s="157">
        <f>SUM(H119:I119)</f>
        <v>21093</v>
      </c>
      <c r="K119" s="157">
        <f>SUM(ÁMK!M14+ÁMK!M69+ÁMK!M77+ÁMK!M98+ÁMK!M112)</f>
        <v>1704</v>
      </c>
      <c r="L119" s="157">
        <f>SUM(J119:K119)</f>
        <v>22797</v>
      </c>
      <c r="M119" s="157">
        <f>SUM(ÁMK!O14+ÁMK!O69+ÁMK!O77+ÁMK!O98+ÁMK!O112+ÁMK!O87)</f>
        <v>283</v>
      </c>
      <c r="N119" s="157">
        <f>SUM(L119:M119)</f>
        <v>23080</v>
      </c>
      <c r="O119" s="157">
        <f>SUM(ÁMK!Q14+ÁMK!Q69+ÁMK!Q77+ÁMK!Q87+ÁMK!Q98+ÁMK!Q112+ÁMK!Q126)</f>
        <v>340</v>
      </c>
      <c r="P119" s="157">
        <f>SUM(N119:O119)</f>
        <v>23420</v>
      </c>
      <c r="Q119" s="157">
        <f>SUM(ÁMK!S14+ÁMK!S26+ÁMK!S45+ÁMK!S69+ÁMK!S77+ÁMK!S87+ÁMK!S98+ÁMK!S112+ÁMK!S126)</f>
        <v>0</v>
      </c>
      <c r="R119" s="157">
        <f>SUM(P119:Q119)</f>
        <v>23420</v>
      </c>
      <c r="S119" s="218">
        <f>SUM(ÁMK!U14+ÁMK!U26+ÁMK!U45+ÁMK!U69+ÁMK!U77+ÁMK!U87+ÁMK!U98+ÁMK!U112+ÁMK!U126)</f>
        <v>22574</v>
      </c>
      <c r="T119" s="219">
        <f aca="true" t="shared" si="20" ref="T119:T125">SUM(S119/R119)</f>
        <v>0.9638770281810418</v>
      </c>
      <c r="U119" s="159"/>
      <c r="V119" s="159"/>
      <c r="W119" s="157"/>
      <c r="X119" s="159"/>
      <c r="Y119" s="157"/>
      <c r="Z119" s="165"/>
      <c r="AA119" s="157"/>
      <c r="AB119" s="160"/>
      <c r="AC119" s="160"/>
      <c r="AD119" s="161"/>
      <c r="AE119" s="161"/>
      <c r="AF119" s="160"/>
      <c r="AG119" s="161"/>
      <c r="AH119" s="222"/>
      <c r="AI119" s="223"/>
    </row>
    <row r="120" spans="1:35" ht="12.75">
      <c r="A120" s="9"/>
      <c r="B120" s="9"/>
      <c r="C120" s="9"/>
      <c r="D120" s="10" t="s">
        <v>539</v>
      </c>
      <c r="E120" s="27" t="s">
        <v>540</v>
      </c>
      <c r="F120" s="157">
        <f>SUM(ÁMK!H15+ÁMK!H70+ÁMK!H78+ÁMK!H99+ÁMK!H113)</f>
        <v>5694</v>
      </c>
      <c r="G120" s="157">
        <f>SUM(ÁMK!I15+ÁMK!I70+ÁMK!I78+ÁMK!I88+ÁMK!I99+ÁMK!I113)</f>
        <v>0</v>
      </c>
      <c r="H120" s="157">
        <f>SUM(F120:G120)</f>
        <v>5694</v>
      </c>
      <c r="I120" s="157">
        <f>SUM(ÁMK!K15+ÁMK!K70+ÁMK!K78+ÁMK!K99+ÁMK!K113)</f>
        <v>0</v>
      </c>
      <c r="J120" s="157">
        <f>SUM(H120:I120)</f>
        <v>5694</v>
      </c>
      <c r="K120" s="157">
        <f>SUM(ÁMK!M15+ÁMK!M70+ÁMK!M78+ÁMK!M99+ÁMK!M113)</f>
        <v>461</v>
      </c>
      <c r="L120" s="157">
        <f>SUM(J120:K120)</f>
        <v>6155</v>
      </c>
      <c r="M120" s="157">
        <f>SUM(ÁMK!O15+ÁMK!O70+ÁMK!O78+ÁMK!O99+ÁMK!O113+ÁMK!O88)</f>
        <v>77</v>
      </c>
      <c r="N120" s="157">
        <f aca="true" t="shared" si="21" ref="N120:N125">SUM(L120:M120)</f>
        <v>6232</v>
      </c>
      <c r="O120" s="157">
        <f>SUM(ÁMK!Q15+ÁMK!Q70+ÁMK!Q78+ÁMK!Q88+ÁMK!Q99+ÁMK!Q113+ÁMK!Q127)</f>
        <v>46</v>
      </c>
      <c r="P120" s="157">
        <f aca="true" t="shared" si="22" ref="P120:P125">SUM(N120:O120)</f>
        <v>6278</v>
      </c>
      <c r="Q120" s="157">
        <f>SUM(ÁMK!S15+ÁMK!S27+ÁMK!S46+ÁMK!S70+ÁMK!S78+ÁMK!S88+ÁMK!S99+ÁMK!S113+ÁMK!S127)</f>
        <v>0</v>
      </c>
      <c r="R120" s="157">
        <f aca="true" t="shared" si="23" ref="R120:R135">SUM(P120:Q120)</f>
        <v>6278</v>
      </c>
      <c r="S120" s="218">
        <f>SUM(ÁMK!U15+ÁMK!U27+ÁMK!U46+ÁMK!U70+ÁMK!U78+ÁMK!U88+ÁMK!U99+ÁMK!U113+ÁMK!U127)</f>
        <v>6132</v>
      </c>
      <c r="T120" s="219">
        <f t="shared" si="20"/>
        <v>0.9767441860465116</v>
      </c>
      <c r="U120" s="159"/>
      <c r="V120" s="159"/>
      <c r="W120" s="157"/>
      <c r="X120" s="159"/>
      <c r="Y120" s="157"/>
      <c r="Z120" s="165"/>
      <c r="AA120" s="157"/>
      <c r="AB120" s="160"/>
      <c r="AC120" s="160"/>
      <c r="AD120" s="161"/>
      <c r="AE120" s="161"/>
      <c r="AF120" s="160"/>
      <c r="AG120" s="161"/>
      <c r="AH120" s="222"/>
      <c r="AI120" s="223"/>
    </row>
    <row r="121" spans="1:35" ht="12.75">
      <c r="A121" s="9"/>
      <c r="B121" s="9"/>
      <c r="C121" s="9"/>
      <c r="D121" s="10" t="s">
        <v>541</v>
      </c>
      <c r="E121" s="27" t="s">
        <v>542</v>
      </c>
      <c r="F121" s="157">
        <f>SUM(ÁMK!H16+ÁMK!H71+ÁMK!H89+ÁMK!H100+ÁMK!H114)</f>
        <v>15996</v>
      </c>
      <c r="G121" s="157">
        <f>SUM(ÁMK!I16+ÁMK!I71+ÁMK!I89+ÁMK!I100+ÁMK!I114)</f>
        <v>0</v>
      </c>
      <c r="H121" s="157">
        <f>SUM(F121:G121)</f>
        <v>15996</v>
      </c>
      <c r="I121" s="157">
        <f>SUM(ÁMK!K16+ÁMK!K71+ÁMK!K89+ÁMK!K100+ÁMK!K114)</f>
        <v>0</v>
      </c>
      <c r="J121" s="157">
        <f>SUM(H121:I121)</f>
        <v>15996</v>
      </c>
      <c r="K121" s="157">
        <f>SUM(ÁMK!M16+ÁMK!M71+ÁMK!M89+ÁMK!M100+ÁMK!M114)</f>
        <v>514</v>
      </c>
      <c r="L121" s="157">
        <f>SUM(J121:K121)</f>
        <v>16510</v>
      </c>
      <c r="M121" s="157">
        <f>SUM(ÁMK!O16+ÁMK!O71+ÁMK!O100+ÁMK!O114)</f>
        <v>5894</v>
      </c>
      <c r="N121" s="157">
        <f t="shared" si="21"/>
        <v>22404</v>
      </c>
      <c r="O121" s="157">
        <f>SUM(ÁMK!Q16+ÁMK!Q71+ÁMK!Q89+ÁMK!Q100+ÁMK!Q114+ÁMK!Q128)</f>
        <v>29</v>
      </c>
      <c r="P121" s="157">
        <f t="shared" si="22"/>
        <v>22433</v>
      </c>
      <c r="Q121" s="157">
        <f>SUM(ÁMK!S16+ÁMK!S17+ÁMK!S28+ÁMK!S29+ÁMK!S47+ÁMK!S48+ÁMK!S71+ÁMK!S89+ÁMK!S100+ÁMK!S101+ÁMK!S114+ÁMK!S115+ÁMK!S128)</f>
        <v>257</v>
      </c>
      <c r="R121" s="157">
        <f t="shared" si="23"/>
        <v>22690</v>
      </c>
      <c r="S121" s="218">
        <f>SUM(ÁMK!U16+ÁMK!U17+ÁMK!U28+ÁMK!U29+ÁMK!U47+ÁMK!U48+ÁMK!U71+ÁMK!U89+ÁMK!U100+ÁMK!U101+ÁMK!U114+ÁMK!U115+ÁMK!U128)</f>
        <v>16932</v>
      </c>
      <c r="T121" s="219">
        <f t="shared" si="20"/>
        <v>0.7462318201851036</v>
      </c>
      <c r="U121" s="159"/>
      <c r="V121" s="159"/>
      <c r="W121" s="157"/>
      <c r="X121" s="159"/>
      <c r="Y121" s="157"/>
      <c r="Z121" s="165"/>
      <c r="AA121" s="157"/>
      <c r="AB121" s="160"/>
      <c r="AC121" s="160"/>
      <c r="AD121" s="161"/>
      <c r="AE121" s="161"/>
      <c r="AF121" s="160"/>
      <c r="AG121" s="161"/>
      <c r="AH121" s="222"/>
      <c r="AI121" s="223"/>
    </row>
    <row r="122" spans="1:35" ht="12.75">
      <c r="A122" s="9"/>
      <c r="B122" s="9"/>
      <c r="C122" s="9"/>
      <c r="D122" s="10" t="s">
        <v>543</v>
      </c>
      <c r="E122" s="27" t="s">
        <v>544</v>
      </c>
      <c r="F122" s="157">
        <f>SUM(ÁMK!H17+ÁMK!H101+ÁMK!H115)</f>
        <v>0</v>
      </c>
      <c r="G122" s="157">
        <f>SUM(ÁMK!I17+ÁMK!I101+ÁMK!I115)</f>
        <v>0</v>
      </c>
      <c r="H122" s="157">
        <f>SUM(F122:G122)</f>
        <v>0</v>
      </c>
      <c r="I122" s="157">
        <f>SUM(ÁMK!K17+ÁMK!K101+ÁMK!K115)</f>
        <v>0</v>
      </c>
      <c r="J122" s="157">
        <f>SUM(H122:I122)</f>
        <v>0</v>
      </c>
      <c r="K122" s="157">
        <f>SUM(ÁMK!M17+ÁMK!M101+ÁMK!M115)</f>
        <v>0</v>
      </c>
      <c r="L122" s="157">
        <f>SUM(J122:K122)</f>
        <v>0</v>
      </c>
      <c r="M122" s="157">
        <f>SUM(ÁMK!O17+ÁMK!O79+ÁMK!O101+ÁMK!O115)</f>
        <v>0</v>
      </c>
      <c r="N122" s="157">
        <f t="shared" si="21"/>
        <v>0</v>
      </c>
      <c r="O122" s="157">
        <f>SUM(ÁMK!Q17+ÁMK!Q101+ÁMK!Q115)</f>
        <v>0</v>
      </c>
      <c r="P122" s="157">
        <f t="shared" si="22"/>
        <v>0</v>
      </c>
      <c r="Q122" s="157">
        <f>SUM(ÁMK!S17+ÁMK!S101+ÁMK!S115)</f>
        <v>0</v>
      </c>
      <c r="R122" s="157">
        <f t="shared" si="23"/>
        <v>0</v>
      </c>
      <c r="S122" s="218"/>
      <c r="T122" s="219"/>
      <c r="U122" s="159"/>
      <c r="V122" s="159"/>
      <c r="W122" s="157"/>
      <c r="X122" s="159"/>
      <c r="Y122" s="157"/>
      <c r="Z122" s="165"/>
      <c r="AA122" s="157"/>
      <c r="AB122" s="160"/>
      <c r="AC122" s="160"/>
      <c r="AD122" s="161"/>
      <c r="AE122" s="161"/>
      <c r="AF122" s="160"/>
      <c r="AG122" s="161"/>
      <c r="AH122" s="222"/>
      <c r="AI122" s="223"/>
    </row>
    <row r="123" spans="1:35" ht="12.75">
      <c r="A123" s="9"/>
      <c r="B123" s="9"/>
      <c r="C123" s="9"/>
      <c r="D123" s="78" t="s">
        <v>547</v>
      </c>
      <c r="E123" s="82" t="s">
        <v>585</v>
      </c>
      <c r="F123" s="157"/>
      <c r="G123" s="157"/>
      <c r="H123" s="157"/>
      <c r="I123" s="157"/>
      <c r="J123" s="157"/>
      <c r="K123" s="157"/>
      <c r="L123" s="157"/>
      <c r="M123" s="157"/>
      <c r="N123" s="157">
        <f t="shared" si="21"/>
        <v>0</v>
      </c>
      <c r="O123" s="157"/>
      <c r="P123" s="157"/>
      <c r="Q123" s="157"/>
      <c r="R123" s="157">
        <f t="shared" si="23"/>
        <v>0</v>
      </c>
      <c r="S123" s="218"/>
      <c r="T123" s="219"/>
      <c r="U123" s="159"/>
      <c r="V123" s="159"/>
      <c r="W123" s="157"/>
      <c r="X123" s="159"/>
      <c r="Y123" s="157"/>
      <c r="Z123" s="165"/>
      <c r="AA123" s="157"/>
      <c r="AB123" s="160"/>
      <c r="AC123" s="160"/>
      <c r="AD123" s="161"/>
      <c r="AE123" s="161"/>
      <c r="AF123" s="160"/>
      <c r="AG123" s="161"/>
      <c r="AH123" s="222"/>
      <c r="AI123" s="223"/>
    </row>
    <row r="124" spans="1:35" ht="12.75">
      <c r="A124" s="9"/>
      <c r="B124" s="9"/>
      <c r="C124" s="9"/>
      <c r="D124" s="77" t="s">
        <v>549</v>
      </c>
      <c r="E124" s="79" t="s">
        <v>862</v>
      </c>
      <c r="F124" s="157">
        <f>SUM(ÁMK!H117)</f>
        <v>0</v>
      </c>
      <c r="G124" s="157">
        <f>SUM(ÁMK!I117)</f>
        <v>0</v>
      </c>
      <c r="H124" s="157">
        <f>SUM(ÁMK!J117)</f>
        <v>0</v>
      </c>
      <c r="I124" s="157">
        <f>SUM(ÁMK!K117)</f>
        <v>0</v>
      </c>
      <c r="J124" s="157">
        <f>SUM(ÁMK!L117)</f>
        <v>0</v>
      </c>
      <c r="K124" s="157">
        <f>SUM(ÁMK!M117)</f>
        <v>150</v>
      </c>
      <c r="L124" s="157">
        <f>SUM(J124:K124)</f>
        <v>150</v>
      </c>
      <c r="M124" s="157"/>
      <c r="N124" s="157">
        <f t="shared" si="21"/>
        <v>150</v>
      </c>
      <c r="O124" s="157">
        <f>SUM(ÁMK!Q117)</f>
        <v>0</v>
      </c>
      <c r="P124" s="157">
        <f t="shared" si="22"/>
        <v>150</v>
      </c>
      <c r="Q124" s="157">
        <f>SUM(ÁMK!S117)</f>
        <v>0</v>
      </c>
      <c r="R124" s="157">
        <f t="shared" si="23"/>
        <v>150</v>
      </c>
      <c r="S124" s="218">
        <f>SUM(ÁMK!U117)</f>
        <v>150</v>
      </c>
      <c r="T124" s="219">
        <f t="shared" si="20"/>
        <v>1</v>
      </c>
      <c r="U124" s="159"/>
      <c r="V124" s="159"/>
      <c r="W124" s="157"/>
      <c r="X124" s="159"/>
      <c r="Y124" s="157"/>
      <c r="Z124" s="165"/>
      <c r="AA124" s="157"/>
      <c r="AB124" s="160"/>
      <c r="AC124" s="160"/>
      <c r="AD124" s="161"/>
      <c r="AE124" s="161"/>
      <c r="AF124" s="160"/>
      <c r="AG124" s="161"/>
      <c r="AH124" s="222"/>
      <c r="AI124" s="223"/>
    </row>
    <row r="125" spans="1:35" ht="12.75">
      <c r="A125" s="9"/>
      <c r="B125" s="9"/>
      <c r="C125" s="9"/>
      <c r="D125" s="77" t="s">
        <v>598</v>
      </c>
      <c r="E125" s="83" t="s">
        <v>863</v>
      </c>
      <c r="F125" s="157">
        <f>SUM(ÁMK!H118)</f>
        <v>0</v>
      </c>
      <c r="G125" s="157">
        <f>SUM(ÁMK!I118)</f>
        <v>0</v>
      </c>
      <c r="H125" s="157">
        <f>SUM(ÁMK!J118)</f>
        <v>0</v>
      </c>
      <c r="I125" s="157">
        <f>SUM(ÁMK!K118)</f>
        <v>0</v>
      </c>
      <c r="J125" s="157">
        <f>SUM(ÁMK!L118)</f>
        <v>0</v>
      </c>
      <c r="K125" s="157">
        <f>SUM(ÁMK!M118)</f>
        <v>495</v>
      </c>
      <c r="L125" s="157">
        <f>SUM(J125:K125)</f>
        <v>495</v>
      </c>
      <c r="M125" s="157"/>
      <c r="N125" s="157">
        <f t="shared" si="21"/>
        <v>495</v>
      </c>
      <c r="O125" s="157">
        <f>SUM(ÁMK!Q118)</f>
        <v>0</v>
      </c>
      <c r="P125" s="157">
        <f t="shared" si="22"/>
        <v>495</v>
      </c>
      <c r="Q125" s="157">
        <f>SUM(ÁMK!S118)</f>
        <v>0</v>
      </c>
      <c r="R125" s="157">
        <f t="shared" si="23"/>
        <v>495</v>
      </c>
      <c r="S125" s="218">
        <f>SUM(ÁMK!U118)</f>
        <v>0</v>
      </c>
      <c r="T125" s="219">
        <f t="shared" si="20"/>
        <v>0</v>
      </c>
      <c r="U125" s="159"/>
      <c r="V125" s="159"/>
      <c r="W125" s="157"/>
      <c r="X125" s="159"/>
      <c r="Y125" s="157"/>
      <c r="Z125" s="165"/>
      <c r="AA125" s="157"/>
      <c r="AB125" s="160"/>
      <c r="AC125" s="160"/>
      <c r="AD125" s="161"/>
      <c r="AE125" s="161"/>
      <c r="AF125" s="160"/>
      <c r="AG125" s="161"/>
      <c r="AH125" s="222"/>
      <c r="AI125" s="223"/>
    </row>
    <row r="126" spans="1:35" ht="12.75">
      <c r="A126" s="9"/>
      <c r="B126" s="9"/>
      <c r="C126" s="9"/>
      <c r="D126" s="10"/>
      <c r="E126" s="82" t="s">
        <v>572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>
        <f t="shared" si="23"/>
        <v>0</v>
      </c>
      <c r="S126" s="218"/>
      <c r="T126" s="219"/>
      <c r="U126" s="159"/>
      <c r="V126" s="159"/>
      <c r="W126" s="157"/>
      <c r="X126" s="159"/>
      <c r="Y126" s="157"/>
      <c r="Z126" s="165"/>
      <c r="AA126" s="157"/>
      <c r="AB126" s="160"/>
      <c r="AC126" s="160"/>
      <c r="AD126" s="161"/>
      <c r="AE126" s="161"/>
      <c r="AF126" s="160"/>
      <c r="AG126" s="161"/>
      <c r="AH126" s="222"/>
      <c r="AI126" s="223"/>
    </row>
    <row r="127" spans="1:35" ht="12.75">
      <c r="A127" s="9"/>
      <c r="B127" s="9"/>
      <c r="C127" s="9"/>
      <c r="D127" s="77" t="s">
        <v>551</v>
      </c>
      <c r="E127" s="79" t="s">
        <v>864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>
        <f t="shared" si="23"/>
        <v>0</v>
      </c>
      <c r="S127" s="218"/>
      <c r="T127" s="219"/>
      <c r="U127" s="157">
        <f>SUM(ÁMK!W120)</f>
        <v>0</v>
      </c>
      <c r="V127" s="157">
        <f>SUM(ÁMK!X120)</f>
        <v>0</v>
      </c>
      <c r="W127" s="157">
        <f>SUM(ÁMK!Y120)</f>
        <v>0</v>
      </c>
      <c r="X127" s="157">
        <f>SUM(ÁMK!Z120)</f>
        <v>0</v>
      </c>
      <c r="Y127" s="157">
        <f>SUM(ÁMK!AA120)</f>
        <v>0</v>
      </c>
      <c r="Z127" s="157">
        <f>SUM(ÁMK!AB120)</f>
        <v>645</v>
      </c>
      <c r="AA127" s="157">
        <f>SUM(Y127:Z127)</f>
        <v>645</v>
      </c>
      <c r="AB127" s="157">
        <f>SUM(ÁMK!AD120)</f>
        <v>0</v>
      </c>
      <c r="AC127" s="160">
        <f>SUM(AA127:AB127)</f>
        <v>645</v>
      </c>
      <c r="AD127" s="161">
        <f>SUM(ÁMK!AF120)</f>
        <v>0</v>
      </c>
      <c r="AE127" s="160">
        <f>SUM(AC127:AD127)</f>
        <v>645</v>
      </c>
      <c r="AF127" s="160">
        <f>SUM(ÁMK!AH120)</f>
        <v>0</v>
      </c>
      <c r="AG127" s="160">
        <f>SUM(AE127:AF127)</f>
        <v>645</v>
      </c>
      <c r="AH127" s="222">
        <f>SUM(ÁMK!AJ120)</f>
        <v>0</v>
      </c>
      <c r="AI127" s="223">
        <f>SUM(AH127/AG127)</f>
        <v>0</v>
      </c>
    </row>
    <row r="128" spans="1:35" ht="12.75">
      <c r="A128" s="9"/>
      <c r="B128" s="9"/>
      <c r="C128" s="9"/>
      <c r="D128" s="10"/>
      <c r="E128" s="2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>
        <f t="shared" si="23"/>
        <v>0</v>
      </c>
      <c r="S128" s="218"/>
      <c r="T128" s="219"/>
      <c r="U128" s="159"/>
      <c r="V128" s="159"/>
      <c r="W128" s="157"/>
      <c r="X128" s="159"/>
      <c r="Y128" s="157"/>
      <c r="Z128" s="165"/>
      <c r="AA128" s="159"/>
      <c r="AB128" s="160"/>
      <c r="AC128" s="160"/>
      <c r="AD128" s="161"/>
      <c r="AE128" s="161"/>
      <c r="AF128" s="160"/>
      <c r="AG128" s="160">
        <f aca="true" t="shared" si="24" ref="AG128:AG135">SUM(AE128:AF128)</f>
        <v>0</v>
      </c>
      <c r="AH128" s="222"/>
      <c r="AI128" s="223"/>
    </row>
    <row r="129" spans="1:35" ht="12.75">
      <c r="A129" s="9"/>
      <c r="B129" s="9"/>
      <c r="C129" s="9"/>
      <c r="D129" s="7" t="s">
        <v>555</v>
      </c>
      <c r="E129" s="26" t="s">
        <v>548</v>
      </c>
      <c r="F129" s="159"/>
      <c r="G129" s="159"/>
      <c r="H129" s="157"/>
      <c r="I129" s="159"/>
      <c r="J129" s="157"/>
      <c r="K129" s="157"/>
      <c r="L129" s="157"/>
      <c r="M129" s="157"/>
      <c r="N129" s="157"/>
      <c r="O129" s="157"/>
      <c r="P129" s="157"/>
      <c r="Q129" s="157"/>
      <c r="R129" s="157">
        <f t="shared" si="23"/>
        <v>0</v>
      </c>
      <c r="S129" s="218"/>
      <c r="T129" s="219"/>
      <c r="U129" s="159"/>
      <c r="V129" s="159"/>
      <c r="W129" s="157"/>
      <c r="X129" s="159"/>
      <c r="Y129" s="157"/>
      <c r="Z129" s="165"/>
      <c r="AA129" s="159"/>
      <c r="AB129" s="160"/>
      <c r="AC129" s="160"/>
      <c r="AD129" s="161"/>
      <c r="AE129" s="161"/>
      <c r="AF129" s="160"/>
      <c r="AG129" s="160">
        <f t="shared" si="24"/>
        <v>0</v>
      </c>
      <c r="AH129" s="222">
        <f>SUM(ÁMK!AJ122)</f>
        <v>0</v>
      </c>
      <c r="AI129" s="223"/>
    </row>
    <row r="130" spans="1:35" ht="12.75">
      <c r="A130" s="9"/>
      <c r="B130" s="9"/>
      <c r="C130" s="9"/>
      <c r="D130" s="13" t="s">
        <v>557</v>
      </c>
      <c r="E130" s="28" t="s">
        <v>550</v>
      </c>
      <c r="F130" s="159"/>
      <c r="G130" s="159"/>
      <c r="H130" s="157"/>
      <c r="I130" s="159"/>
      <c r="J130" s="157"/>
      <c r="K130" s="157"/>
      <c r="L130" s="157"/>
      <c r="M130" s="157"/>
      <c r="N130" s="157"/>
      <c r="O130" s="157"/>
      <c r="P130" s="157"/>
      <c r="Q130" s="157"/>
      <c r="R130" s="157">
        <f t="shared" si="23"/>
        <v>0</v>
      </c>
      <c r="S130" s="218"/>
      <c r="T130" s="219"/>
      <c r="U130" s="157">
        <f>SUM(ÁMK!W110)</f>
        <v>914</v>
      </c>
      <c r="V130" s="157">
        <f>SUM(ÁMK!X110)</f>
        <v>0</v>
      </c>
      <c r="W130" s="157">
        <f>SUM(U130:V130)</f>
        <v>914</v>
      </c>
      <c r="X130" s="157">
        <f>SUM(ÁMK!Z110)</f>
        <v>0</v>
      </c>
      <c r="Y130" s="157">
        <f>SUM(W130:X130)</f>
        <v>914</v>
      </c>
      <c r="Z130" s="157">
        <f>SUM(ÁMK!AB110)</f>
        <v>70</v>
      </c>
      <c r="AA130" s="157">
        <f>SUM(Y130:Z130)</f>
        <v>984</v>
      </c>
      <c r="AB130" s="157">
        <f>SUM(ÁMK!AD110)</f>
        <v>0</v>
      </c>
      <c r="AC130" s="160">
        <f>SUM(AA130:AB130)</f>
        <v>984</v>
      </c>
      <c r="AD130" s="161">
        <f>SUM(ÁMK!AF130+ÁMK!AF110)</f>
        <v>366</v>
      </c>
      <c r="AE130" s="160">
        <f>SUM(AC130:AD130)</f>
        <v>1350</v>
      </c>
      <c r="AF130" s="160">
        <f>SUM(ÁMK!AH109+ÁMK!AH130+ÁMK!AH110)</f>
        <v>0</v>
      </c>
      <c r="AG130" s="160">
        <f>SUM(ÁMK!AI109+ÁMK!AI130)</f>
        <v>1280</v>
      </c>
      <c r="AH130" s="222">
        <f>SUM(ÁMK!AJ109+ÁMK!AJ130)</f>
        <v>347</v>
      </c>
      <c r="AI130" s="223">
        <f>SUM(AH130/AG130)</f>
        <v>0.27109375</v>
      </c>
    </row>
    <row r="131" spans="1:35" ht="33.75">
      <c r="A131" s="9"/>
      <c r="B131" s="9"/>
      <c r="C131" s="9"/>
      <c r="D131" s="13" t="s">
        <v>559</v>
      </c>
      <c r="E131" s="33" t="s">
        <v>601</v>
      </c>
      <c r="F131" s="159"/>
      <c r="G131" s="159"/>
      <c r="H131" s="157"/>
      <c r="I131" s="159"/>
      <c r="J131" s="157"/>
      <c r="K131" s="157"/>
      <c r="L131" s="157"/>
      <c r="M131" s="157"/>
      <c r="N131" s="157"/>
      <c r="O131" s="157"/>
      <c r="P131" s="157"/>
      <c r="Q131" s="157"/>
      <c r="R131" s="157">
        <f t="shared" si="23"/>
        <v>0</v>
      </c>
      <c r="S131" s="218"/>
      <c r="T131" s="219"/>
      <c r="U131" s="157">
        <f>SUM(ÁMK!W59)</f>
        <v>24149</v>
      </c>
      <c r="V131" s="157">
        <f>SUM(ÁMK!X59)</f>
        <v>0</v>
      </c>
      <c r="W131" s="157">
        <f>SUM(U131:V131)</f>
        <v>24149</v>
      </c>
      <c r="X131" s="157">
        <f>SUM(ÁMK!Z59)</f>
        <v>0</v>
      </c>
      <c r="Y131" s="157">
        <f>SUM(W131:X131)</f>
        <v>24149</v>
      </c>
      <c r="Z131" s="157">
        <f>SUM(ÁMK!AB59)</f>
        <v>2354</v>
      </c>
      <c r="AA131" s="157">
        <f>SUM(Y131:Z131)</f>
        <v>26503</v>
      </c>
      <c r="AB131" s="157">
        <f>SUM(ÁMK!AD59)</f>
        <v>6254</v>
      </c>
      <c r="AC131" s="160">
        <f>SUM(AA131:AB131)</f>
        <v>32757</v>
      </c>
      <c r="AD131" s="161">
        <f>SUM(ÁMK!AF59)</f>
        <v>49</v>
      </c>
      <c r="AE131" s="160">
        <f>SUM(AC131:AD131)</f>
        <v>32806</v>
      </c>
      <c r="AF131" s="160">
        <f>SUM(ÁMK!AH59)</f>
        <v>257</v>
      </c>
      <c r="AG131" s="160">
        <f t="shared" si="24"/>
        <v>33063</v>
      </c>
      <c r="AH131" s="222">
        <f>SUM(ÁMK!AJ59)</f>
        <v>33063</v>
      </c>
      <c r="AI131" s="223">
        <f>SUM(AH131/AG131)</f>
        <v>1</v>
      </c>
    </row>
    <row r="132" spans="1:35" ht="12.75">
      <c r="A132" s="9"/>
      <c r="B132" s="9"/>
      <c r="C132" s="9"/>
      <c r="D132" s="13" t="s">
        <v>561</v>
      </c>
      <c r="E132" s="28" t="s">
        <v>554</v>
      </c>
      <c r="F132" s="159"/>
      <c r="G132" s="159"/>
      <c r="H132" s="157"/>
      <c r="I132" s="159"/>
      <c r="J132" s="157"/>
      <c r="K132" s="157"/>
      <c r="L132" s="157"/>
      <c r="M132" s="157"/>
      <c r="N132" s="157"/>
      <c r="O132" s="157"/>
      <c r="P132" s="157"/>
      <c r="Q132" s="157"/>
      <c r="R132" s="157">
        <f t="shared" si="23"/>
        <v>0</v>
      </c>
      <c r="S132" s="218"/>
      <c r="T132" s="219"/>
      <c r="U132" s="159"/>
      <c r="V132" s="159"/>
      <c r="W132" s="157"/>
      <c r="X132" s="159"/>
      <c r="Y132" s="157"/>
      <c r="Z132" s="165"/>
      <c r="AA132" s="159"/>
      <c r="AB132" s="160"/>
      <c r="AC132" s="160"/>
      <c r="AD132" s="161"/>
      <c r="AE132" s="161"/>
      <c r="AF132" s="160"/>
      <c r="AG132" s="160">
        <f>SUM(ÁMK!AI110)</f>
        <v>70</v>
      </c>
      <c r="AH132" s="222">
        <f>SUM(ÁMK!AJ110)</f>
        <v>70</v>
      </c>
      <c r="AI132" s="223">
        <f>SUM(AH132/AG132)</f>
        <v>1</v>
      </c>
    </row>
    <row r="133" spans="1:35" ht="12.75">
      <c r="A133" s="9"/>
      <c r="B133" s="9"/>
      <c r="C133" s="9"/>
      <c r="D133" s="7" t="s">
        <v>563</v>
      </c>
      <c r="E133" s="26" t="s">
        <v>556</v>
      </c>
      <c r="F133" s="159"/>
      <c r="G133" s="159"/>
      <c r="H133" s="157"/>
      <c r="I133" s="159"/>
      <c r="J133" s="157"/>
      <c r="K133" s="157"/>
      <c r="L133" s="157"/>
      <c r="M133" s="157"/>
      <c r="N133" s="157"/>
      <c r="O133" s="157"/>
      <c r="P133" s="157"/>
      <c r="Q133" s="157"/>
      <c r="R133" s="157">
        <f t="shared" si="23"/>
        <v>0</v>
      </c>
      <c r="S133" s="218"/>
      <c r="T133" s="219"/>
      <c r="U133" s="159"/>
      <c r="V133" s="159"/>
      <c r="W133" s="157"/>
      <c r="X133" s="159"/>
      <c r="Y133" s="157"/>
      <c r="Z133" s="165"/>
      <c r="AA133" s="159"/>
      <c r="AB133" s="160"/>
      <c r="AC133" s="160"/>
      <c r="AD133" s="161"/>
      <c r="AE133" s="161"/>
      <c r="AF133" s="160"/>
      <c r="AG133" s="160"/>
      <c r="AH133" s="222">
        <f>SUM(ÁMK!AJ126)</f>
        <v>0</v>
      </c>
      <c r="AI133" s="223"/>
    </row>
    <row r="134" spans="1:35" ht="12.75">
      <c r="A134" s="9"/>
      <c r="B134" s="9"/>
      <c r="C134" s="9"/>
      <c r="D134" s="77" t="s">
        <v>861</v>
      </c>
      <c r="E134" s="28" t="s">
        <v>560</v>
      </c>
      <c r="F134" s="159"/>
      <c r="G134" s="159"/>
      <c r="H134" s="157"/>
      <c r="I134" s="159"/>
      <c r="J134" s="157"/>
      <c r="K134" s="157"/>
      <c r="L134" s="157"/>
      <c r="M134" s="157"/>
      <c r="N134" s="157"/>
      <c r="O134" s="157"/>
      <c r="P134" s="157"/>
      <c r="Q134" s="157"/>
      <c r="R134" s="157">
        <f t="shared" si="23"/>
        <v>0</v>
      </c>
      <c r="S134" s="218"/>
      <c r="T134" s="219"/>
      <c r="U134" s="159"/>
      <c r="V134" s="159"/>
      <c r="W134" s="157"/>
      <c r="X134" s="159"/>
      <c r="Y134" s="157"/>
      <c r="Z134" s="165"/>
      <c r="AA134" s="159"/>
      <c r="AB134" s="160"/>
      <c r="AC134" s="160"/>
      <c r="AD134" s="161"/>
      <c r="AE134" s="161"/>
      <c r="AF134" s="160"/>
      <c r="AG134" s="160"/>
      <c r="AH134" s="222">
        <f>SUM(ÁMK!AJ127)</f>
        <v>0</v>
      </c>
      <c r="AI134" s="223"/>
    </row>
    <row r="135" spans="1:35" ht="40.5" customHeight="1">
      <c r="A135" s="9"/>
      <c r="B135" s="9"/>
      <c r="C135" s="9"/>
      <c r="D135" s="77" t="s">
        <v>866</v>
      </c>
      <c r="E135" s="69" t="s">
        <v>666</v>
      </c>
      <c r="F135" s="159"/>
      <c r="G135" s="157">
        <f>SUM(ÁMK!I60)</f>
        <v>255</v>
      </c>
      <c r="H135" s="157">
        <f>SUM(F135:G135)</f>
        <v>255</v>
      </c>
      <c r="I135" s="157">
        <f>SUM(ÁMK!K60)</f>
        <v>0</v>
      </c>
      <c r="J135" s="157">
        <f>SUM(H135:I135)</f>
        <v>255</v>
      </c>
      <c r="K135" s="157">
        <f>SUM(ÁMK!M60)</f>
        <v>-255</v>
      </c>
      <c r="L135" s="157">
        <f>SUM(J135:K135)</f>
        <v>0</v>
      </c>
      <c r="M135" s="157">
        <f>SUM(ÁMK!O60)</f>
        <v>0</v>
      </c>
      <c r="N135" s="157">
        <f>SUM(L135:M135)</f>
        <v>0</v>
      </c>
      <c r="O135" s="157">
        <f>SUM(ÁMK!Q60)</f>
        <v>0</v>
      </c>
      <c r="P135" s="157">
        <f>SUM(N135:O135)</f>
        <v>0</v>
      </c>
      <c r="Q135" s="157"/>
      <c r="R135" s="157">
        <f t="shared" si="23"/>
        <v>0</v>
      </c>
      <c r="S135" s="218"/>
      <c r="T135" s="219"/>
      <c r="U135" s="159"/>
      <c r="V135" s="157">
        <f>SUM(ÁMK!X60)</f>
        <v>255</v>
      </c>
      <c r="W135" s="157">
        <f>SUM(U135:V135)</f>
        <v>255</v>
      </c>
      <c r="X135" s="157">
        <f>SUM(ÁMK!Z60)</f>
        <v>0</v>
      </c>
      <c r="Y135" s="157">
        <f>SUM(W135:X135)</f>
        <v>255</v>
      </c>
      <c r="Z135" s="157">
        <f>SUM(ÁMK!AB60)</f>
        <v>0</v>
      </c>
      <c r="AA135" s="157">
        <f>SUM(Y135:Z135)</f>
        <v>255</v>
      </c>
      <c r="AB135" s="157">
        <f>SUM(ÁMK!AD60)</f>
        <v>0</v>
      </c>
      <c r="AC135" s="160">
        <f>SUM(AA135:AB135)</f>
        <v>255</v>
      </c>
      <c r="AD135" s="157">
        <f>SUM(ÁMK!AF60)</f>
        <v>0</v>
      </c>
      <c r="AE135" s="160">
        <f>SUM(AC135:AD135)</f>
        <v>255</v>
      </c>
      <c r="AF135" s="160">
        <f>SUM(ÁMK!AH60)</f>
        <v>0</v>
      </c>
      <c r="AG135" s="160">
        <f t="shared" si="24"/>
        <v>255</v>
      </c>
      <c r="AH135" s="222">
        <f>SUM(ÁMK!AJ60)</f>
        <v>270</v>
      </c>
      <c r="AI135" s="223">
        <f>SUM(AH135/AG135)</f>
        <v>1.0588235294117647</v>
      </c>
    </row>
    <row r="136" spans="1:35" ht="40.5" customHeight="1">
      <c r="A136" s="9"/>
      <c r="B136" s="9"/>
      <c r="C136" s="27"/>
      <c r="D136" s="166"/>
      <c r="E136" s="69" t="s">
        <v>13</v>
      </c>
      <c r="F136" s="159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218">
        <f>SUM(ÁMK!U133)</f>
        <v>1321</v>
      </c>
      <c r="T136" s="219"/>
      <c r="U136" s="159"/>
      <c r="V136" s="157"/>
      <c r="W136" s="157"/>
      <c r="X136" s="157"/>
      <c r="Y136" s="157"/>
      <c r="Z136" s="157"/>
      <c r="AA136" s="157"/>
      <c r="AB136" s="157"/>
      <c r="AC136" s="160"/>
      <c r="AD136" s="157"/>
      <c r="AE136" s="160"/>
      <c r="AF136" s="160"/>
      <c r="AG136" s="160"/>
      <c r="AH136" s="222">
        <f>SUM(ÁMK!AJ133)</f>
        <v>-2</v>
      </c>
      <c r="AI136" s="223"/>
    </row>
    <row r="137" spans="1:35" ht="12.75">
      <c r="A137" s="9"/>
      <c r="B137" s="9"/>
      <c r="C137" s="299" t="s">
        <v>683</v>
      </c>
      <c r="D137" s="300"/>
      <c r="E137" s="301"/>
      <c r="F137" s="163">
        <f aca="true" t="shared" si="25" ref="F137:R137">SUM(F119:F135)</f>
        <v>42783</v>
      </c>
      <c r="G137" s="163">
        <f t="shared" si="25"/>
        <v>255</v>
      </c>
      <c r="H137" s="163">
        <f t="shared" si="25"/>
        <v>43038</v>
      </c>
      <c r="I137" s="163">
        <f t="shared" si="25"/>
        <v>0</v>
      </c>
      <c r="J137" s="163">
        <f t="shared" si="25"/>
        <v>43038</v>
      </c>
      <c r="K137" s="163">
        <f t="shared" si="25"/>
        <v>3069</v>
      </c>
      <c r="L137" s="163">
        <f t="shared" si="25"/>
        <v>46107</v>
      </c>
      <c r="M137" s="163">
        <f t="shared" si="25"/>
        <v>6254</v>
      </c>
      <c r="N137" s="163">
        <f t="shared" si="25"/>
        <v>52361</v>
      </c>
      <c r="O137" s="163">
        <f t="shared" si="25"/>
        <v>415</v>
      </c>
      <c r="P137" s="163">
        <f t="shared" si="25"/>
        <v>52776</v>
      </c>
      <c r="Q137" s="163">
        <f t="shared" si="25"/>
        <v>257</v>
      </c>
      <c r="R137" s="163">
        <f t="shared" si="25"/>
        <v>53033</v>
      </c>
      <c r="S137" s="220">
        <f>SUM(S119:S136)</f>
        <v>47109</v>
      </c>
      <c r="T137" s="221">
        <f>SUM(S137/R137)</f>
        <v>0.8882959666622668</v>
      </c>
      <c r="U137" s="163">
        <f aca="true" t="shared" si="26" ref="U137:AG137">SUM(U116:U135)</f>
        <v>42783</v>
      </c>
      <c r="V137" s="163">
        <f t="shared" si="26"/>
        <v>255</v>
      </c>
      <c r="W137" s="163">
        <f t="shared" si="26"/>
        <v>43038</v>
      </c>
      <c r="X137" s="163">
        <f t="shared" si="26"/>
        <v>0</v>
      </c>
      <c r="Y137" s="163">
        <f t="shared" si="26"/>
        <v>43038</v>
      </c>
      <c r="Z137" s="163">
        <f t="shared" si="26"/>
        <v>3069</v>
      </c>
      <c r="AA137" s="163">
        <f t="shared" si="26"/>
        <v>46107</v>
      </c>
      <c r="AB137" s="163">
        <f t="shared" si="26"/>
        <v>6254</v>
      </c>
      <c r="AC137" s="163">
        <f t="shared" si="26"/>
        <v>52361</v>
      </c>
      <c r="AD137" s="163">
        <f t="shared" si="26"/>
        <v>415</v>
      </c>
      <c r="AE137" s="163">
        <f t="shared" si="26"/>
        <v>52776</v>
      </c>
      <c r="AF137" s="163">
        <f t="shared" si="26"/>
        <v>257</v>
      </c>
      <c r="AG137" s="163">
        <f t="shared" si="26"/>
        <v>53033</v>
      </c>
      <c r="AH137" s="220">
        <f>SUM(AH116:AH136)</f>
        <v>47362</v>
      </c>
      <c r="AI137" s="221">
        <f>SUM(AH137/AG137)</f>
        <v>0.8930665811852997</v>
      </c>
    </row>
    <row r="138" spans="1:35" ht="12.75">
      <c r="A138" s="9"/>
      <c r="B138" s="9"/>
      <c r="C138" s="9"/>
      <c r="D138" s="10"/>
      <c r="E138" s="26" t="s">
        <v>596</v>
      </c>
      <c r="F138" s="163">
        <f>SUM(ÁMK!H136)</f>
        <v>12</v>
      </c>
      <c r="G138" s="163">
        <f>SUM(ÁMK!I136)</f>
        <v>0</v>
      </c>
      <c r="H138" s="163">
        <f>SUM(F138:G138)</f>
        <v>12</v>
      </c>
      <c r="I138" s="163">
        <f>SUM(ÁMK!K136)</f>
        <v>0</v>
      </c>
      <c r="J138" s="163">
        <f>SUM(H138:I138)</f>
        <v>12</v>
      </c>
      <c r="K138" s="163">
        <f>SUM(ÁMK!M136)</f>
        <v>0</v>
      </c>
      <c r="L138" s="163">
        <f>SUM(J138:K138)</f>
        <v>12</v>
      </c>
      <c r="M138" s="163"/>
      <c r="N138" s="163">
        <f>SUM(L138:M138)</f>
        <v>12</v>
      </c>
      <c r="O138" s="163"/>
      <c r="P138" s="163">
        <f>SUM(N138:O138)</f>
        <v>12</v>
      </c>
      <c r="Q138" s="163">
        <v>-1</v>
      </c>
      <c r="R138" s="163">
        <f>SUM(P138:Q138)</f>
        <v>11</v>
      </c>
      <c r="S138" s="220">
        <v>11</v>
      </c>
      <c r="T138" s="221">
        <f>SUM(S138/R138)</f>
        <v>1</v>
      </c>
      <c r="U138" s="159"/>
      <c r="V138" s="159"/>
      <c r="W138" s="159"/>
      <c r="X138" s="159"/>
      <c r="Y138" s="157"/>
      <c r="Z138" s="165"/>
      <c r="AA138" s="159"/>
      <c r="AB138" s="160"/>
      <c r="AC138" s="160"/>
      <c r="AD138" s="161"/>
      <c r="AE138" s="161"/>
      <c r="AF138" s="160"/>
      <c r="AG138" s="161"/>
      <c r="AH138" s="222"/>
      <c r="AI138" s="223"/>
    </row>
    <row r="139" spans="1:35" ht="12.75">
      <c r="A139" s="9"/>
      <c r="B139" s="9"/>
      <c r="C139" s="9"/>
      <c r="D139" s="10"/>
      <c r="E139" s="26" t="s">
        <v>880</v>
      </c>
      <c r="F139" s="159"/>
      <c r="G139" s="159"/>
      <c r="H139" s="159"/>
      <c r="I139" s="159"/>
      <c r="J139" s="157"/>
      <c r="K139" s="157"/>
      <c r="L139" s="157"/>
      <c r="M139" s="157"/>
      <c r="N139" s="157"/>
      <c r="O139" s="157">
        <f>SUM(ÁMK!Q137)</f>
        <v>3</v>
      </c>
      <c r="P139" s="163">
        <f>SUM(N139:O139)</f>
        <v>3</v>
      </c>
      <c r="Q139" s="163"/>
      <c r="R139" s="163">
        <f>SUM(P139:Q139)</f>
        <v>3</v>
      </c>
      <c r="S139" s="220">
        <f>SUM(Q139:R139)</f>
        <v>3</v>
      </c>
      <c r="T139" s="221">
        <f>SUM(S139/R139)</f>
        <v>1</v>
      </c>
      <c r="U139" s="159"/>
      <c r="V139" s="159"/>
      <c r="W139" s="159"/>
      <c r="X139" s="159"/>
      <c r="Y139" s="157"/>
      <c r="Z139" s="165"/>
      <c r="AA139" s="159"/>
      <c r="AB139" s="160"/>
      <c r="AC139" s="160"/>
      <c r="AD139" s="161"/>
      <c r="AE139" s="161"/>
      <c r="AF139" s="160"/>
      <c r="AG139" s="161"/>
      <c r="AH139" s="222"/>
      <c r="AI139" s="223"/>
    </row>
    <row r="140" spans="1:35" ht="12.75">
      <c r="A140" s="9"/>
      <c r="B140" s="9"/>
      <c r="C140" s="9"/>
      <c r="D140" s="10"/>
      <c r="E140" s="26"/>
      <c r="F140" s="159"/>
      <c r="G140" s="159"/>
      <c r="H140" s="159"/>
      <c r="I140" s="159"/>
      <c r="J140" s="157"/>
      <c r="K140" s="157"/>
      <c r="L140" s="157"/>
      <c r="M140" s="157"/>
      <c r="N140" s="157"/>
      <c r="O140" s="157"/>
      <c r="P140" s="157"/>
      <c r="Q140" s="157"/>
      <c r="R140" s="157"/>
      <c r="S140" s="218"/>
      <c r="T140" s="219"/>
      <c r="U140" s="159"/>
      <c r="V140" s="159"/>
      <c r="W140" s="159"/>
      <c r="X140" s="159"/>
      <c r="Y140" s="157"/>
      <c r="Z140" s="165"/>
      <c r="AA140" s="159"/>
      <c r="AB140" s="160"/>
      <c r="AC140" s="160"/>
      <c r="AD140" s="161"/>
      <c r="AE140" s="161"/>
      <c r="AF140" s="160"/>
      <c r="AG140" s="161"/>
      <c r="AH140" s="222"/>
      <c r="AI140" s="223"/>
    </row>
    <row r="141" spans="1:35" ht="12.75">
      <c r="A141" s="2">
        <v>1</v>
      </c>
      <c r="B141" s="293" t="s">
        <v>684</v>
      </c>
      <c r="C141" s="294"/>
      <c r="D141" s="294"/>
      <c r="E141" s="295"/>
      <c r="F141" s="159"/>
      <c r="G141" s="159"/>
      <c r="H141" s="159"/>
      <c r="I141" s="159"/>
      <c r="J141" s="157"/>
      <c r="K141" s="157"/>
      <c r="L141" s="157"/>
      <c r="M141" s="157"/>
      <c r="N141" s="157"/>
      <c r="O141" s="157"/>
      <c r="P141" s="157"/>
      <c r="Q141" s="157"/>
      <c r="R141" s="157"/>
      <c r="S141" s="218"/>
      <c r="T141" s="219"/>
      <c r="U141" s="159"/>
      <c r="V141" s="159"/>
      <c r="W141" s="159"/>
      <c r="X141" s="159"/>
      <c r="Y141" s="157"/>
      <c r="Z141" s="165"/>
      <c r="AA141" s="159"/>
      <c r="AB141" s="160"/>
      <c r="AC141" s="160"/>
      <c r="AD141" s="161"/>
      <c r="AE141" s="161"/>
      <c r="AF141" s="160"/>
      <c r="AG141" s="161"/>
      <c r="AH141" s="222"/>
      <c r="AI141" s="223"/>
    </row>
    <row r="142" spans="1:35" ht="12.75">
      <c r="A142" s="9"/>
      <c r="B142" s="9"/>
      <c r="C142" s="8" t="s">
        <v>498</v>
      </c>
      <c r="D142" s="7"/>
      <c r="E142" s="34" t="s">
        <v>499</v>
      </c>
      <c r="F142" s="159"/>
      <c r="G142" s="159"/>
      <c r="H142" s="159"/>
      <c r="I142" s="159"/>
      <c r="J142" s="157"/>
      <c r="K142" s="157"/>
      <c r="L142" s="157"/>
      <c r="M142" s="157"/>
      <c r="N142" s="157"/>
      <c r="O142" s="157"/>
      <c r="P142" s="157"/>
      <c r="Q142" s="157"/>
      <c r="R142" s="157"/>
      <c r="S142" s="218"/>
      <c r="T142" s="219"/>
      <c r="U142" s="159"/>
      <c r="V142" s="159"/>
      <c r="W142" s="159"/>
      <c r="X142" s="159"/>
      <c r="Y142" s="157"/>
      <c r="Z142" s="165"/>
      <c r="AA142" s="159"/>
      <c r="AB142" s="160"/>
      <c r="AC142" s="160"/>
      <c r="AD142" s="161"/>
      <c r="AE142" s="161"/>
      <c r="AF142" s="160"/>
      <c r="AG142" s="161"/>
      <c r="AH142" s="222"/>
      <c r="AI142" s="223"/>
    </row>
    <row r="143" spans="1:35" ht="12.75">
      <c r="A143" s="9"/>
      <c r="B143" s="9"/>
      <c r="C143" s="2"/>
      <c r="D143" s="12">
        <v>1</v>
      </c>
      <c r="E143" s="26" t="s">
        <v>500</v>
      </c>
      <c r="F143" s="159"/>
      <c r="G143" s="159"/>
      <c r="H143" s="159"/>
      <c r="I143" s="159"/>
      <c r="J143" s="157"/>
      <c r="K143" s="157"/>
      <c r="L143" s="157"/>
      <c r="M143" s="157"/>
      <c r="N143" s="157"/>
      <c r="O143" s="157"/>
      <c r="P143" s="157"/>
      <c r="Q143" s="157"/>
      <c r="R143" s="157"/>
      <c r="S143" s="218"/>
      <c r="T143" s="219"/>
      <c r="U143" s="159"/>
      <c r="V143" s="159"/>
      <c r="W143" s="159"/>
      <c r="X143" s="159"/>
      <c r="Y143" s="157"/>
      <c r="Z143" s="165"/>
      <c r="AA143" s="159"/>
      <c r="AB143" s="160"/>
      <c r="AC143" s="160"/>
      <c r="AD143" s="161"/>
      <c r="AE143" s="161"/>
      <c r="AF143" s="160"/>
      <c r="AG143" s="161"/>
      <c r="AH143" s="222"/>
      <c r="AI143" s="223"/>
    </row>
    <row r="144" spans="1:35" ht="12.75">
      <c r="A144" s="9"/>
      <c r="B144" s="9"/>
      <c r="C144" s="9"/>
      <c r="D144" s="10" t="s">
        <v>501</v>
      </c>
      <c r="E144" s="27" t="s">
        <v>502</v>
      </c>
      <c r="F144" s="159"/>
      <c r="G144" s="159"/>
      <c r="H144" s="159"/>
      <c r="I144" s="159"/>
      <c r="J144" s="157"/>
      <c r="K144" s="157"/>
      <c r="L144" s="157"/>
      <c r="M144" s="157"/>
      <c r="N144" s="157"/>
      <c r="O144" s="157"/>
      <c r="P144" s="157"/>
      <c r="Q144" s="157"/>
      <c r="R144" s="157"/>
      <c r="S144" s="218"/>
      <c r="T144" s="219"/>
      <c r="U144" s="157">
        <f>SUM(U11)</f>
        <v>4845</v>
      </c>
      <c r="V144" s="157">
        <f>SUM(V11)</f>
        <v>0</v>
      </c>
      <c r="W144" s="157">
        <f>SUM(U144:V144)</f>
        <v>4845</v>
      </c>
      <c r="X144" s="157">
        <f>SUM(X11)</f>
        <v>0</v>
      </c>
      <c r="Y144" s="157">
        <f>SUM(W144:X144)</f>
        <v>4845</v>
      </c>
      <c r="Z144" s="157">
        <f>SUM(Z11)</f>
        <v>0</v>
      </c>
      <c r="AA144" s="157">
        <f>SUM(Y144:Z144)</f>
        <v>4845</v>
      </c>
      <c r="AB144" s="157">
        <f aca="true" t="shared" si="27" ref="AB144:AB155">SUM(AB11)</f>
        <v>0</v>
      </c>
      <c r="AC144" s="160">
        <f>SUM(AA144:AB144)</f>
        <v>4845</v>
      </c>
      <c r="AD144" s="157">
        <f aca="true" t="shared" si="28" ref="AD144:AD155">SUM(AD11)</f>
        <v>0</v>
      </c>
      <c r="AE144" s="160">
        <f>SUM(AC144:AD144)</f>
        <v>4845</v>
      </c>
      <c r="AF144" s="160">
        <f>SUM(AF11)</f>
        <v>2738</v>
      </c>
      <c r="AG144" s="160">
        <f>SUM(AE144:AF144)</f>
        <v>7583</v>
      </c>
      <c r="AH144" s="222">
        <f aca="true" t="shared" si="29" ref="AH144:AH168">SUM(AH11)</f>
        <v>5388</v>
      </c>
      <c r="AI144" s="223">
        <f>SUM(AH144/AG144)</f>
        <v>0.710536726889094</v>
      </c>
    </row>
    <row r="145" spans="1:35" ht="12.75">
      <c r="A145" s="9"/>
      <c r="B145" s="9"/>
      <c r="C145" s="9"/>
      <c r="D145" s="10" t="s">
        <v>503</v>
      </c>
      <c r="E145" s="27" t="s">
        <v>504</v>
      </c>
      <c r="F145" s="159"/>
      <c r="G145" s="159"/>
      <c r="H145" s="159"/>
      <c r="I145" s="159"/>
      <c r="J145" s="157"/>
      <c r="K145" s="157"/>
      <c r="L145" s="157"/>
      <c r="M145" s="157"/>
      <c r="N145" s="157"/>
      <c r="O145" s="157"/>
      <c r="P145" s="157"/>
      <c r="Q145" s="157"/>
      <c r="R145" s="157"/>
      <c r="S145" s="218"/>
      <c r="T145" s="219"/>
      <c r="U145" s="157">
        <f>SUM(U12)</f>
        <v>105</v>
      </c>
      <c r="V145" s="157">
        <f>SUM(V12)</f>
        <v>0</v>
      </c>
      <c r="W145" s="157">
        <f>SUM(U145:V145)</f>
        <v>105</v>
      </c>
      <c r="X145" s="157">
        <f>SUM(X12)</f>
        <v>0</v>
      </c>
      <c r="Y145" s="157">
        <f aca="true" t="shared" si="30" ref="Y145:Y165">SUM(W145:X145)</f>
        <v>105</v>
      </c>
      <c r="Z145" s="157">
        <f>SUM(Z12)</f>
        <v>0</v>
      </c>
      <c r="AA145" s="157">
        <f>SUM(Y145:Z145)</f>
        <v>105</v>
      </c>
      <c r="AB145" s="157">
        <f t="shared" si="27"/>
        <v>0</v>
      </c>
      <c r="AC145" s="160">
        <f aca="true" t="shared" si="31" ref="AC145:AC177">SUM(AA145:AB145)</f>
        <v>105</v>
      </c>
      <c r="AD145" s="157">
        <f t="shared" si="28"/>
        <v>0</v>
      </c>
      <c r="AE145" s="160">
        <f aca="true" t="shared" si="32" ref="AE145:AE207">SUM(AC145:AD145)</f>
        <v>105</v>
      </c>
      <c r="AF145" s="160">
        <f>SUM(AF12)</f>
        <v>0</v>
      </c>
      <c r="AG145" s="160">
        <f aca="true" t="shared" si="33" ref="AG145:AG215">SUM(AE145:AF145)</f>
        <v>105</v>
      </c>
      <c r="AH145" s="222">
        <f t="shared" si="29"/>
        <v>5</v>
      </c>
      <c r="AI145" s="223">
        <f>SUM(AH145/AG145)</f>
        <v>0.047619047619047616</v>
      </c>
    </row>
    <row r="146" spans="1:35" ht="12.75">
      <c r="A146" s="9"/>
      <c r="B146" s="9"/>
      <c r="C146" s="9"/>
      <c r="D146" s="7" t="s">
        <v>505</v>
      </c>
      <c r="E146" s="26" t="s">
        <v>506</v>
      </c>
      <c r="F146" s="159"/>
      <c r="G146" s="159"/>
      <c r="H146" s="159"/>
      <c r="I146" s="159"/>
      <c r="J146" s="157"/>
      <c r="K146" s="157"/>
      <c r="L146" s="157"/>
      <c r="M146" s="157"/>
      <c r="N146" s="157"/>
      <c r="O146" s="157"/>
      <c r="P146" s="157"/>
      <c r="Q146" s="157"/>
      <c r="R146" s="157"/>
      <c r="S146" s="218"/>
      <c r="T146" s="219"/>
      <c r="U146" s="159"/>
      <c r="V146" s="159"/>
      <c r="W146" s="157"/>
      <c r="X146" s="159"/>
      <c r="Y146" s="157"/>
      <c r="Z146" s="165"/>
      <c r="AA146" s="159"/>
      <c r="AB146" s="157">
        <f t="shared" si="27"/>
        <v>0</v>
      </c>
      <c r="AC146" s="160">
        <f t="shared" si="31"/>
        <v>0</v>
      </c>
      <c r="AD146" s="157">
        <f t="shared" si="28"/>
        <v>0</v>
      </c>
      <c r="AE146" s="160">
        <f t="shared" si="32"/>
        <v>0</v>
      </c>
      <c r="AF146" s="160"/>
      <c r="AG146" s="160">
        <f t="shared" si="33"/>
        <v>0</v>
      </c>
      <c r="AH146" s="222">
        <f t="shared" si="29"/>
        <v>0</v>
      </c>
      <c r="AI146" s="223"/>
    </row>
    <row r="147" spans="1:35" ht="12.75">
      <c r="A147" s="9"/>
      <c r="B147" s="9"/>
      <c r="C147" s="9"/>
      <c r="D147" s="10" t="s">
        <v>507</v>
      </c>
      <c r="E147" s="27" t="s">
        <v>508</v>
      </c>
      <c r="F147" s="159"/>
      <c r="G147" s="159"/>
      <c r="H147" s="159"/>
      <c r="I147" s="159"/>
      <c r="J147" s="157"/>
      <c r="K147" s="157"/>
      <c r="L147" s="157"/>
      <c r="M147" s="157"/>
      <c r="N147" s="157"/>
      <c r="O147" s="157"/>
      <c r="P147" s="157"/>
      <c r="Q147" s="157"/>
      <c r="R147" s="157"/>
      <c r="S147" s="218"/>
      <c r="T147" s="219"/>
      <c r="U147" s="157">
        <f aca="true" t="shared" si="34" ref="U147:V153">SUM(U14)</f>
        <v>2700</v>
      </c>
      <c r="V147" s="157">
        <f t="shared" si="34"/>
        <v>0</v>
      </c>
      <c r="W147" s="157">
        <f aca="true" t="shared" si="35" ref="W147:W155">SUM(U147:V147)</f>
        <v>2700</v>
      </c>
      <c r="X147" s="157">
        <f aca="true" t="shared" si="36" ref="X147:X155">SUM(X14)</f>
        <v>0</v>
      </c>
      <c r="Y147" s="157">
        <f t="shared" si="30"/>
        <v>2700</v>
      </c>
      <c r="Z147" s="157">
        <f aca="true" t="shared" si="37" ref="Z147:Z155">SUM(Z14)</f>
        <v>0</v>
      </c>
      <c r="AA147" s="157">
        <f>SUM(Y147:Z147)</f>
        <v>2700</v>
      </c>
      <c r="AB147" s="157">
        <f t="shared" si="27"/>
        <v>0</v>
      </c>
      <c r="AC147" s="160">
        <f t="shared" si="31"/>
        <v>2700</v>
      </c>
      <c r="AD147" s="157">
        <f t="shared" si="28"/>
        <v>0</v>
      </c>
      <c r="AE147" s="160">
        <f t="shared" si="32"/>
        <v>2700</v>
      </c>
      <c r="AF147" s="160">
        <f aca="true" t="shared" si="38" ref="AF147:AF153">SUM(AF14)</f>
        <v>0</v>
      </c>
      <c r="AG147" s="160">
        <f t="shared" si="33"/>
        <v>2700</v>
      </c>
      <c r="AH147" s="222">
        <f t="shared" si="29"/>
        <v>2552</v>
      </c>
      <c r="AI147" s="223">
        <f>SUM(AH147/AG147)</f>
        <v>0.9451851851851852</v>
      </c>
    </row>
    <row r="148" spans="1:35" ht="12.75">
      <c r="A148" s="9"/>
      <c r="B148" s="9"/>
      <c r="C148" s="9"/>
      <c r="D148" s="10" t="s">
        <v>509</v>
      </c>
      <c r="E148" s="27" t="s">
        <v>510</v>
      </c>
      <c r="F148" s="159"/>
      <c r="G148" s="159"/>
      <c r="H148" s="159"/>
      <c r="I148" s="159"/>
      <c r="J148" s="157"/>
      <c r="K148" s="157"/>
      <c r="L148" s="157"/>
      <c r="M148" s="157"/>
      <c r="N148" s="157"/>
      <c r="O148" s="157"/>
      <c r="P148" s="157"/>
      <c r="Q148" s="157"/>
      <c r="R148" s="157"/>
      <c r="S148" s="218"/>
      <c r="T148" s="219"/>
      <c r="U148" s="157">
        <f t="shared" si="34"/>
        <v>280</v>
      </c>
      <c r="V148" s="157">
        <f t="shared" si="34"/>
        <v>0</v>
      </c>
      <c r="W148" s="157">
        <f t="shared" si="35"/>
        <v>280</v>
      </c>
      <c r="X148" s="157">
        <f t="shared" si="36"/>
        <v>0</v>
      </c>
      <c r="Y148" s="157">
        <f t="shared" si="30"/>
        <v>280</v>
      </c>
      <c r="Z148" s="157">
        <f t="shared" si="37"/>
        <v>0</v>
      </c>
      <c r="AA148" s="157">
        <f aca="true" t="shared" si="39" ref="AA148:AA155">SUM(Y148:Z148)</f>
        <v>280</v>
      </c>
      <c r="AB148" s="157">
        <f t="shared" si="27"/>
        <v>0</v>
      </c>
      <c r="AC148" s="160">
        <f t="shared" si="31"/>
        <v>280</v>
      </c>
      <c r="AD148" s="157">
        <f t="shared" si="28"/>
        <v>0</v>
      </c>
      <c r="AE148" s="160">
        <f t="shared" si="32"/>
        <v>280</v>
      </c>
      <c r="AF148" s="160">
        <f t="shared" si="38"/>
        <v>0</v>
      </c>
      <c r="AG148" s="160">
        <f t="shared" si="33"/>
        <v>280</v>
      </c>
      <c r="AH148" s="222">
        <f t="shared" si="29"/>
        <v>131</v>
      </c>
      <c r="AI148" s="223">
        <f aca="true" t="shared" si="40" ref="AI148:AI215">SUM(AH148/AG148)</f>
        <v>0.46785714285714286</v>
      </c>
    </row>
    <row r="149" spans="1:35" ht="12.75">
      <c r="A149" s="9"/>
      <c r="B149" s="9"/>
      <c r="C149" s="9"/>
      <c r="D149" s="10" t="s">
        <v>511</v>
      </c>
      <c r="E149" s="27" t="s">
        <v>512</v>
      </c>
      <c r="F149" s="159"/>
      <c r="G149" s="159"/>
      <c r="H149" s="159"/>
      <c r="I149" s="159"/>
      <c r="J149" s="157"/>
      <c r="K149" s="157"/>
      <c r="L149" s="157"/>
      <c r="M149" s="157"/>
      <c r="N149" s="157"/>
      <c r="O149" s="157"/>
      <c r="P149" s="157"/>
      <c r="Q149" s="157"/>
      <c r="R149" s="157"/>
      <c r="S149" s="218"/>
      <c r="T149" s="219"/>
      <c r="U149" s="157">
        <f t="shared" si="34"/>
        <v>29000</v>
      </c>
      <c r="V149" s="157">
        <f t="shared" si="34"/>
        <v>0</v>
      </c>
      <c r="W149" s="157">
        <f t="shared" si="35"/>
        <v>29000</v>
      </c>
      <c r="X149" s="157">
        <f t="shared" si="36"/>
        <v>0</v>
      </c>
      <c r="Y149" s="157">
        <f t="shared" si="30"/>
        <v>29000</v>
      </c>
      <c r="Z149" s="157">
        <f t="shared" si="37"/>
        <v>0</v>
      </c>
      <c r="AA149" s="157">
        <f t="shared" si="39"/>
        <v>29000</v>
      </c>
      <c r="AB149" s="157">
        <f t="shared" si="27"/>
        <v>0</v>
      </c>
      <c r="AC149" s="160">
        <f t="shared" si="31"/>
        <v>29000</v>
      </c>
      <c r="AD149" s="157">
        <f t="shared" si="28"/>
        <v>0</v>
      </c>
      <c r="AE149" s="160">
        <f t="shared" si="32"/>
        <v>29000</v>
      </c>
      <c r="AF149" s="160">
        <f t="shared" si="38"/>
        <v>-3990</v>
      </c>
      <c r="AG149" s="160">
        <f t="shared" si="33"/>
        <v>25010</v>
      </c>
      <c r="AH149" s="222">
        <f t="shared" si="29"/>
        <v>18615</v>
      </c>
      <c r="AI149" s="223">
        <f t="shared" si="40"/>
        <v>0.7443022790883647</v>
      </c>
    </row>
    <row r="150" spans="1:35" ht="12.75">
      <c r="A150" s="9"/>
      <c r="B150" s="9"/>
      <c r="C150" s="9"/>
      <c r="D150" s="10" t="s">
        <v>513</v>
      </c>
      <c r="E150" s="27" t="s">
        <v>514</v>
      </c>
      <c r="F150" s="159"/>
      <c r="G150" s="159"/>
      <c r="H150" s="159"/>
      <c r="I150" s="159"/>
      <c r="J150" s="157"/>
      <c r="K150" s="157"/>
      <c r="L150" s="157"/>
      <c r="M150" s="157"/>
      <c r="N150" s="157"/>
      <c r="O150" s="157"/>
      <c r="P150" s="157"/>
      <c r="Q150" s="157"/>
      <c r="R150" s="157"/>
      <c r="S150" s="218"/>
      <c r="T150" s="219"/>
      <c r="U150" s="157">
        <f t="shared" si="34"/>
        <v>2890</v>
      </c>
      <c r="V150" s="157">
        <f t="shared" si="34"/>
        <v>0</v>
      </c>
      <c r="W150" s="157">
        <f t="shared" si="35"/>
        <v>2890</v>
      </c>
      <c r="X150" s="157">
        <f t="shared" si="36"/>
        <v>0</v>
      </c>
      <c r="Y150" s="157">
        <f t="shared" si="30"/>
        <v>2890</v>
      </c>
      <c r="Z150" s="157">
        <f t="shared" si="37"/>
        <v>0</v>
      </c>
      <c r="AA150" s="157">
        <f t="shared" si="39"/>
        <v>2890</v>
      </c>
      <c r="AB150" s="157">
        <f t="shared" si="27"/>
        <v>0</v>
      </c>
      <c r="AC150" s="160">
        <f t="shared" si="31"/>
        <v>2890</v>
      </c>
      <c r="AD150" s="157">
        <f t="shared" si="28"/>
        <v>0</v>
      </c>
      <c r="AE150" s="160">
        <f t="shared" si="32"/>
        <v>2890</v>
      </c>
      <c r="AF150" s="160">
        <f t="shared" si="38"/>
        <v>0</v>
      </c>
      <c r="AG150" s="160">
        <f t="shared" si="33"/>
        <v>2890</v>
      </c>
      <c r="AH150" s="222">
        <f t="shared" si="29"/>
        <v>932</v>
      </c>
      <c r="AI150" s="223">
        <f t="shared" si="40"/>
        <v>0.32249134948096886</v>
      </c>
    </row>
    <row r="151" spans="1:35" ht="12.75">
      <c r="A151" s="9"/>
      <c r="B151" s="9"/>
      <c r="C151" s="9"/>
      <c r="D151" s="10" t="s">
        <v>515</v>
      </c>
      <c r="E151" s="27" t="s">
        <v>602</v>
      </c>
      <c r="F151" s="159"/>
      <c r="G151" s="159"/>
      <c r="H151" s="159"/>
      <c r="I151" s="159"/>
      <c r="J151" s="157"/>
      <c r="K151" s="157"/>
      <c r="L151" s="157"/>
      <c r="M151" s="157"/>
      <c r="N151" s="157"/>
      <c r="O151" s="157"/>
      <c r="P151" s="157"/>
      <c r="Q151" s="157"/>
      <c r="R151" s="157"/>
      <c r="S151" s="218"/>
      <c r="T151" s="219"/>
      <c r="U151" s="157">
        <f t="shared" si="34"/>
        <v>4150</v>
      </c>
      <c r="V151" s="157">
        <f t="shared" si="34"/>
        <v>0</v>
      </c>
      <c r="W151" s="157">
        <f t="shared" si="35"/>
        <v>4150</v>
      </c>
      <c r="X151" s="157">
        <f t="shared" si="36"/>
        <v>0</v>
      </c>
      <c r="Y151" s="157">
        <f t="shared" si="30"/>
        <v>4150</v>
      </c>
      <c r="Z151" s="157">
        <f t="shared" si="37"/>
        <v>0</v>
      </c>
      <c r="AA151" s="157">
        <f t="shared" si="39"/>
        <v>4150</v>
      </c>
      <c r="AB151" s="157">
        <f t="shared" si="27"/>
        <v>0</v>
      </c>
      <c r="AC151" s="160">
        <f t="shared" si="31"/>
        <v>4150</v>
      </c>
      <c r="AD151" s="157">
        <f t="shared" si="28"/>
        <v>0</v>
      </c>
      <c r="AE151" s="160">
        <f t="shared" si="32"/>
        <v>4150</v>
      </c>
      <c r="AF151" s="160">
        <f t="shared" si="38"/>
        <v>3990</v>
      </c>
      <c r="AG151" s="160">
        <f t="shared" si="33"/>
        <v>8140</v>
      </c>
      <c r="AH151" s="222">
        <f t="shared" si="29"/>
        <v>8140</v>
      </c>
      <c r="AI151" s="223">
        <f t="shared" si="40"/>
        <v>1</v>
      </c>
    </row>
    <row r="152" spans="1:35" ht="12.75">
      <c r="A152" s="9"/>
      <c r="B152" s="9"/>
      <c r="C152" s="9"/>
      <c r="D152" s="10" t="s">
        <v>517</v>
      </c>
      <c r="E152" s="27" t="s">
        <v>518</v>
      </c>
      <c r="F152" s="159"/>
      <c r="G152" s="159"/>
      <c r="H152" s="159"/>
      <c r="I152" s="159"/>
      <c r="J152" s="157"/>
      <c r="K152" s="157"/>
      <c r="L152" s="157"/>
      <c r="M152" s="157"/>
      <c r="N152" s="157"/>
      <c r="O152" s="157"/>
      <c r="P152" s="157"/>
      <c r="Q152" s="157"/>
      <c r="R152" s="157"/>
      <c r="S152" s="218"/>
      <c r="T152" s="219"/>
      <c r="U152" s="157">
        <f t="shared" si="34"/>
        <v>300</v>
      </c>
      <c r="V152" s="157">
        <f t="shared" si="34"/>
        <v>0</v>
      </c>
      <c r="W152" s="157">
        <f t="shared" si="35"/>
        <v>300</v>
      </c>
      <c r="X152" s="157">
        <f t="shared" si="36"/>
        <v>0</v>
      </c>
      <c r="Y152" s="157">
        <f t="shared" si="30"/>
        <v>300</v>
      </c>
      <c r="Z152" s="157">
        <f t="shared" si="37"/>
        <v>0</v>
      </c>
      <c r="AA152" s="157">
        <f t="shared" si="39"/>
        <v>300</v>
      </c>
      <c r="AB152" s="157">
        <f t="shared" si="27"/>
        <v>0</v>
      </c>
      <c r="AC152" s="160">
        <f t="shared" si="31"/>
        <v>300</v>
      </c>
      <c r="AD152" s="157">
        <f t="shared" si="28"/>
        <v>0</v>
      </c>
      <c r="AE152" s="160">
        <f t="shared" si="32"/>
        <v>300</v>
      </c>
      <c r="AF152" s="160">
        <f t="shared" si="38"/>
        <v>0</v>
      </c>
      <c r="AG152" s="160">
        <f t="shared" si="33"/>
        <v>300</v>
      </c>
      <c r="AH152" s="222">
        <f t="shared" si="29"/>
        <v>371</v>
      </c>
      <c r="AI152" s="223">
        <f t="shared" si="40"/>
        <v>1.2366666666666666</v>
      </c>
    </row>
    <row r="153" spans="1:35" ht="12.75">
      <c r="A153" s="9"/>
      <c r="B153" s="9"/>
      <c r="C153" s="9"/>
      <c r="D153" s="10" t="s">
        <v>519</v>
      </c>
      <c r="E153" s="27" t="s">
        <v>520</v>
      </c>
      <c r="F153" s="159"/>
      <c r="G153" s="159"/>
      <c r="H153" s="159"/>
      <c r="I153" s="159"/>
      <c r="J153" s="157"/>
      <c r="K153" s="157"/>
      <c r="L153" s="157"/>
      <c r="M153" s="157"/>
      <c r="N153" s="157"/>
      <c r="O153" s="157"/>
      <c r="P153" s="157"/>
      <c r="Q153" s="157"/>
      <c r="R153" s="157"/>
      <c r="S153" s="218"/>
      <c r="T153" s="219"/>
      <c r="U153" s="157">
        <f t="shared" si="34"/>
        <v>365</v>
      </c>
      <c r="V153" s="157">
        <f t="shared" si="34"/>
        <v>0</v>
      </c>
      <c r="W153" s="157">
        <f t="shared" si="35"/>
        <v>365</v>
      </c>
      <c r="X153" s="157">
        <f t="shared" si="36"/>
        <v>0</v>
      </c>
      <c r="Y153" s="157">
        <f t="shared" si="30"/>
        <v>365</v>
      </c>
      <c r="Z153" s="157">
        <f t="shared" si="37"/>
        <v>0</v>
      </c>
      <c r="AA153" s="157">
        <f t="shared" si="39"/>
        <v>365</v>
      </c>
      <c r="AB153" s="157">
        <f t="shared" si="27"/>
        <v>0</v>
      </c>
      <c r="AC153" s="160">
        <f t="shared" si="31"/>
        <v>365</v>
      </c>
      <c r="AD153" s="157">
        <f t="shared" si="28"/>
        <v>0</v>
      </c>
      <c r="AE153" s="160">
        <f t="shared" si="32"/>
        <v>365</v>
      </c>
      <c r="AF153" s="160">
        <f t="shared" si="38"/>
        <v>0</v>
      </c>
      <c r="AG153" s="160">
        <f t="shared" si="33"/>
        <v>365</v>
      </c>
      <c r="AH153" s="222">
        <f t="shared" si="29"/>
        <v>167</v>
      </c>
      <c r="AI153" s="223">
        <f t="shared" si="40"/>
        <v>0.4575342465753425</v>
      </c>
    </row>
    <row r="154" spans="1:35" ht="12.75">
      <c r="A154" s="9"/>
      <c r="B154" s="9"/>
      <c r="C154" s="9"/>
      <c r="D154" s="13"/>
      <c r="E154" s="28"/>
      <c r="F154" s="159"/>
      <c r="G154" s="159"/>
      <c r="H154" s="159"/>
      <c r="I154" s="159"/>
      <c r="J154" s="157"/>
      <c r="K154" s="157"/>
      <c r="L154" s="157"/>
      <c r="M154" s="157"/>
      <c r="N154" s="157"/>
      <c r="O154" s="157"/>
      <c r="P154" s="157"/>
      <c r="Q154" s="157"/>
      <c r="R154" s="157"/>
      <c r="S154" s="218"/>
      <c r="T154" s="219"/>
      <c r="U154" s="157">
        <f>SUM(U21)</f>
        <v>0</v>
      </c>
      <c r="V154" s="159"/>
      <c r="W154" s="157">
        <f t="shared" si="35"/>
        <v>0</v>
      </c>
      <c r="X154" s="157">
        <f t="shared" si="36"/>
        <v>0</v>
      </c>
      <c r="Y154" s="157">
        <f t="shared" si="30"/>
        <v>0</v>
      </c>
      <c r="Z154" s="157">
        <f t="shared" si="37"/>
        <v>0</v>
      </c>
      <c r="AA154" s="157">
        <f t="shared" si="39"/>
        <v>0</v>
      </c>
      <c r="AB154" s="157">
        <f t="shared" si="27"/>
        <v>0</v>
      </c>
      <c r="AC154" s="160">
        <f t="shared" si="31"/>
        <v>0</v>
      </c>
      <c r="AD154" s="157">
        <f t="shared" si="28"/>
        <v>0</v>
      </c>
      <c r="AE154" s="160">
        <f t="shared" si="32"/>
        <v>0</v>
      </c>
      <c r="AF154" s="160"/>
      <c r="AG154" s="160">
        <f t="shared" si="33"/>
        <v>0</v>
      </c>
      <c r="AH154" s="222">
        <f t="shared" si="29"/>
        <v>0</v>
      </c>
      <c r="AI154" s="223"/>
    </row>
    <row r="155" spans="1:35" ht="12.75">
      <c r="A155" s="9"/>
      <c r="B155" s="9"/>
      <c r="C155" s="9"/>
      <c r="D155" s="13"/>
      <c r="E155" s="71"/>
      <c r="F155" s="159"/>
      <c r="G155" s="159"/>
      <c r="H155" s="159"/>
      <c r="I155" s="159"/>
      <c r="J155" s="157"/>
      <c r="K155" s="157"/>
      <c r="L155" s="157"/>
      <c r="M155" s="157"/>
      <c r="N155" s="157"/>
      <c r="O155" s="157"/>
      <c r="P155" s="157"/>
      <c r="Q155" s="157"/>
      <c r="R155" s="157"/>
      <c r="S155" s="218"/>
      <c r="T155" s="219"/>
      <c r="U155" s="157">
        <f>SUM(U22)</f>
        <v>0</v>
      </c>
      <c r="V155" s="159"/>
      <c r="W155" s="157">
        <f t="shared" si="35"/>
        <v>0</v>
      </c>
      <c r="X155" s="157">
        <f t="shared" si="36"/>
        <v>0</v>
      </c>
      <c r="Y155" s="157">
        <f t="shared" si="30"/>
        <v>0</v>
      </c>
      <c r="Z155" s="157">
        <f t="shared" si="37"/>
        <v>0</v>
      </c>
      <c r="AA155" s="157">
        <f t="shared" si="39"/>
        <v>0</v>
      </c>
      <c r="AB155" s="157">
        <f t="shared" si="27"/>
        <v>0</v>
      </c>
      <c r="AC155" s="160">
        <f t="shared" si="31"/>
        <v>0</v>
      </c>
      <c r="AD155" s="157">
        <f t="shared" si="28"/>
        <v>0</v>
      </c>
      <c r="AE155" s="160">
        <f t="shared" si="32"/>
        <v>0</v>
      </c>
      <c r="AF155" s="160"/>
      <c r="AG155" s="160">
        <f t="shared" si="33"/>
        <v>0</v>
      </c>
      <c r="AH155" s="222">
        <f t="shared" si="29"/>
        <v>0</v>
      </c>
      <c r="AI155" s="223"/>
    </row>
    <row r="156" spans="1:35" ht="22.5">
      <c r="A156" s="9"/>
      <c r="B156" s="9"/>
      <c r="C156" s="9"/>
      <c r="D156" s="7" t="s">
        <v>521</v>
      </c>
      <c r="E156" s="43" t="s">
        <v>522</v>
      </c>
      <c r="F156" s="159"/>
      <c r="G156" s="159"/>
      <c r="H156" s="159"/>
      <c r="I156" s="159"/>
      <c r="J156" s="157"/>
      <c r="K156" s="157"/>
      <c r="L156" s="157"/>
      <c r="M156" s="157"/>
      <c r="N156" s="157"/>
      <c r="O156" s="157"/>
      <c r="P156" s="157"/>
      <c r="Q156" s="157"/>
      <c r="R156" s="157"/>
      <c r="S156" s="218"/>
      <c r="T156" s="219"/>
      <c r="U156" s="159"/>
      <c r="V156" s="159"/>
      <c r="W156" s="157"/>
      <c r="X156" s="159"/>
      <c r="Y156" s="157"/>
      <c r="Z156" s="165"/>
      <c r="AA156" s="159"/>
      <c r="AB156" s="157"/>
      <c r="AC156" s="160"/>
      <c r="AD156" s="161"/>
      <c r="AE156" s="160"/>
      <c r="AF156" s="160"/>
      <c r="AG156" s="160"/>
      <c r="AH156" s="222">
        <f t="shared" si="29"/>
        <v>0</v>
      </c>
      <c r="AI156" s="223"/>
    </row>
    <row r="157" spans="1:35" ht="12.75">
      <c r="A157" s="9"/>
      <c r="B157" s="9"/>
      <c r="C157" s="9"/>
      <c r="D157" s="13" t="s">
        <v>523</v>
      </c>
      <c r="E157" s="28" t="s">
        <v>524</v>
      </c>
      <c r="F157" s="159"/>
      <c r="G157" s="159"/>
      <c r="H157" s="159"/>
      <c r="I157" s="159"/>
      <c r="J157" s="157"/>
      <c r="K157" s="157"/>
      <c r="L157" s="157"/>
      <c r="M157" s="157"/>
      <c r="N157" s="157"/>
      <c r="O157" s="157"/>
      <c r="P157" s="157"/>
      <c r="Q157" s="157"/>
      <c r="R157" s="157"/>
      <c r="S157" s="218"/>
      <c r="T157" s="219"/>
      <c r="U157" s="157">
        <f>SUM(U24)</f>
        <v>19923</v>
      </c>
      <c r="V157" s="159">
        <f>SUM(V24)</f>
        <v>0</v>
      </c>
      <c r="W157" s="157">
        <f aca="true" t="shared" si="41" ref="W157:W165">SUM(U157:V157)</f>
        <v>19923</v>
      </c>
      <c r="X157" s="157">
        <f>SUM(X24)</f>
        <v>0</v>
      </c>
      <c r="Y157" s="157">
        <f t="shared" si="30"/>
        <v>19923</v>
      </c>
      <c r="Z157" s="157">
        <f>SUM(Z24)</f>
        <v>0</v>
      </c>
      <c r="AA157" s="157">
        <f>SUM(Y157:Z157)</f>
        <v>19923</v>
      </c>
      <c r="AB157" s="157">
        <f>SUM(AB24)</f>
        <v>0</v>
      </c>
      <c r="AC157" s="160">
        <f t="shared" si="31"/>
        <v>19923</v>
      </c>
      <c r="AD157" s="157">
        <f>SUM(AD24)</f>
        <v>0</v>
      </c>
      <c r="AE157" s="160">
        <f t="shared" si="32"/>
        <v>19923</v>
      </c>
      <c r="AF157" s="160">
        <f aca="true" t="shared" si="42" ref="AF157:AF165">SUM(AF24)</f>
        <v>-840</v>
      </c>
      <c r="AG157" s="160">
        <f t="shared" si="33"/>
        <v>19083</v>
      </c>
      <c r="AH157" s="222">
        <f t="shared" si="29"/>
        <v>19083</v>
      </c>
      <c r="AI157" s="223">
        <f t="shared" si="40"/>
        <v>1</v>
      </c>
    </row>
    <row r="158" spans="1:35" ht="45">
      <c r="A158" s="9"/>
      <c r="B158" s="9"/>
      <c r="C158" s="9"/>
      <c r="D158" s="13" t="s">
        <v>525</v>
      </c>
      <c r="E158" s="33" t="s">
        <v>526</v>
      </c>
      <c r="F158" s="159"/>
      <c r="G158" s="159"/>
      <c r="H158" s="159"/>
      <c r="I158" s="159"/>
      <c r="J158" s="157"/>
      <c r="K158" s="157"/>
      <c r="L158" s="157"/>
      <c r="M158" s="157"/>
      <c r="N158" s="157"/>
      <c r="O158" s="157"/>
      <c r="P158" s="157"/>
      <c r="Q158" s="157"/>
      <c r="R158" s="157"/>
      <c r="S158" s="218"/>
      <c r="T158" s="219"/>
      <c r="U158" s="157">
        <f>SUM(U25)</f>
        <v>23580</v>
      </c>
      <c r="V158" s="159">
        <f>SUM(V25)</f>
        <v>0</v>
      </c>
      <c r="W158" s="157">
        <f t="shared" si="41"/>
        <v>23580</v>
      </c>
      <c r="X158" s="157">
        <f>SUM(X25)</f>
        <v>0</v>
      </c>
      <c r="Y158" s="157">
        <f t="shared" si="30"/>
        <v>23580</v>
      </c>
      <c r="Z158" s="157">
        <f>SUM(Z25)</f>
        <v>-2308</v>
      </c>
      <c r="AA158" s="157">
        <f aca="true" t="shared" si="43" ref="AA158:AA177">SUM(Y158:Z158)</f>
        <v>21272</v>
      </c>
      <c r="AB158" s="157">
        <f>SUM(AB25)</f>
        <v>0</v>
      </c>
      <c r="AC158" s="160">
        <f t="shared" si="31"/>
        <v>21272</v>
      </c>
      <c r="AD158" s="157">
        <f>SUM(AD25)</f>
        <v>0</v>
      </c>
      <c r="AE158" s="160">
        <f t="shared" si="32"/>
        <v>21272</v>
      </c>
      <c r="AF158" s="160">
        <f t="shared" si="42"/>
        <v>-21272</v>
      </c>
      <c r="AG158" s="160">
        <f t="shared" si="33"/>
        <v>0</v>
      </c>
      <c r="AH158" s="222">
        <f t="shared" si="29"/>
        <v>0</v>
      </c>
      <c r="AI158" s="223"/>
    </row>
    <row r="159" spans="1:35" ht="29.25">
      <c r="A159" s="9"/>
      <c r="B159" s="9"/>
      <c r="C159" s="9"/>
      <c r="D159" s="13"/>
      <c r="E159" s="69" t="s">
        <v>960</v>
      </c>
      <c r="F159" s="159"/>
      <c r="G159" s="159"/>
      <c r="H159" s="159"/>
      <c r="I159" s="159"/>
      <c r="J159" s="157"/>
      <c r="K159" s="157"/>
      <c r="L159" s="157"/>
      <c r="M159" s="157"/>
      <c r="N159" s="157"/>
      <c r="O159" s="157"/>
      <c r="P159" s="157"/>
      <c r="Q159" s="157"/>
      <c r="R159" s="157"/>
      <c r="S159" s="218"/>
      <c r="T159" s="219"/>
      <c r="U159" s="157"/>
      <c r="V159" s="159"/>
      <c r="W159" s="157"/>
      <c r="X159" s="157"/>
      <c r="Y159" s="157"/>
      <c r="Z159" s="157"/>
      <c r="AA159" s="157"/>
      <c r="AB159" s="157"/>
      <c r="AC159" s="160"/>
      <c r="AD159" s="157"/>
      <c r="AE159" s="160"/>
      <c r="AF159" s="160">
        <f t="shared" si="42"/>
        <v>12124</v>
      </c>
      <c r="AG159" s="160">
        <f t="shared" si="33"/>
        <v>12124</v>
      </c>
      <c r="AH159" s="222">
        <f t="shared" si="29"/>
        <v>12124</v>
      </c>
      <c r="AI159" s="223">
        <f t="shared" si="40"/>
        <v>1</v>
      </c>
    </row>
    <row r="160" spans="1:35" ht="12.75">
      <c r="A160" s="9"/>
      <c r="B160" s="9"/>
      <c r="C160" s="9"/>
      <c r="D160" s="13"/>
      <c r="E160" s="69" t="s">
        <v>745</v>
      </c>
      <c r="F160" s="159"/>
      <c r="G160" s="159"/>
      <c r="H160" s="159"/>
      <c r="I160" s="159"/>
      <c r="J160" s="157"/>
      <c r="K160" s="157"/>
      <c r="L160" s="157"/>
      <c r="M160" s="157"/>
      <c r="N160" s="157"/>
      <c r="O160" s="157"/>
      <c r="P160" s="157"/>
      <c r="Q160" s="157"/>
      <c r="R160" s="157"/>
      <c r="S160" s="218"/>
      <c r="T160" s="219"/>
      <c r="U160" s="157"/>
      <c r="V160" s="159"/>
      <c r="W160" s="157"/>
      <c r="X160" s="157"/>
      <c r="Y160" s="157"/>
      <c r="Z160" s="157"/>
      <c r="AA160" s="157"/>
      <c r="AB160" s="157"/>
      <c r="AC160" s="160"/>
      <c r="AD160" s="157"/>
      <c r="AE160" s="160"/>
      <c r="AF160" s="160">
        <f t="shared" si="42"/>
        <v>1836</v>
      </c>
      <c r="AG160" s="160">
        <f t="shared" si="33"/>
        <v>1836</v>
      </c>
      <c r="AH160" s="222">
        <f t="shared" si="29"/>
        <v>1836</v>
      </c>
      <c r="AI160" s="223">
        <f t="shared" si="40"/>
        <v>1</v>
      </c>
    </row>
    <row r="161" spans="1:35" ht="19.5">
      <c r="A161" s="9"/>
      <c r="B161" s="9"/>
      <c r="C161" s="9"/>
      <c r="D161" s="13"/>
      <c r="E161" s="69" t="s">
        <v>959</v>
      </c>
      <c r="F161" s="159"/>
      <c r="G161" s="159"/>
      <c r="H161" s="159"/>
      <c r="I161" s="159"/>
      <c r="J161" s="157"/>
      <c r="K161" s="157"/>
      <c r="L161" s="157"/>
      <c r="M161" s="157"/>
      <c r="N161" s="157"/>
      <c r="O161" s="157"/>
      <c r="P161" s="157"/>
      <c r="Q161" s="157"/>
      <c r="R161" s="157"/>
      <c r="S161" s="218"/>
      <c r="T161" s="219"/>
      <c r="U161" s="157"/>
      <c r="V161" s="159"/>
      <c r="W161" s="157"/>
      <c r="X161" s="157"/>
      <c r="Y161" s="157"/>
      <c r="Z161" s="157"/>
      <c r="AA161" s="157"/>
      <c r="AB161" s="157"/>
      <c r="AC161" s="160"/>
      <c r="AD161" s="157"/>
      <c r="AE161" s="160"/>
      <c r="AF161" s="160">
        <f t="shared" si="42"/>
        <v>8364</v>
      </c>
      <c r="AG161" s="160">
        <f t="shared" si="33"/>
        <v>8364</v>
      </c>
      <c r="AH161" s="222">
        <f t="shared" si="29"/>
        <v>8364</v>
      </c>
      <c r="AI161" s="223">
        <f t="shared" si="40"/>
        <v>1</v>
      </c>
    </row>
    <row r="162" spans="1:35" ht="22.5">
      <c r="A162" s="9"/>
      <c r="B162" s="9"/>
      <c r="C162" s="9"/>
      <c r="D162" s="13" t="s">
        <v>527</v>
      </c>
      <c r="E162" s="33" t="s">
        <v>528</v>
      </c>
      <c r="F162" s="159"/>
      <c r="G162" s="159"/>
      <c r="H162" s="159"/>
      <c r="I162" s="159"/>
      <c r="J162" s="157"/>
      <c r="K162" s="157"/>
      <c r="L162" s="157"/>
      <c r="M162" s="157"/>
      <c r="N162" s="157"/>
      <c r="O162" s="157"/>
      <c r="P162" s="157"/>
      <c r="Q162" s="157"/>
      <c r="R162" s="157"/>
      <c r="S162" s="218"/>
      <c r="T162" s="219"/>
      <c r="U162" s="157">
        <f aca="true" t="shared" si="44" ref="U162:V165">SUM(U29)</f>
        <v>2557</v>
      </c>
      <c r="V162" s="159">
        <f t="shared" si="44"/>
        <v>0</v>
      </c>
      <c r="W162" s="157">
        <f t="shared" si="41"/>
        <v>2557</v>
      </c>
      <c r="X162" s="157">
        <f>SUM(X29)</f>
        <v>0</v>
      </c>
      <c r="Y162" s="157">
        <f t="shared" si="30"/>
        <v>2557</v>
      </c>
      <c r="Z162" s="157">
        <f>SUM(Z29)</f>
        <v>0</v>
      </c>
      <c r="AA162" s="157">
        <f t="shared" si="43"/>
        <v>2557</v>
      </c>
      <c r="AB162" s="157">
        <f aca="true" t="shared" si="45" ref="AB162:AB172">SUM(AB29)</f>
        <v>0</v>
      </c>
      <c r="AC162" s="160">
        <f t="shared" si="31"/>
        <v>2557</v>
      </c>
      <c r="AD162" s="157">
        <f aca="true" t="shared" si="46" ref="AD162:AD172">SUM(AD29)</f>
        <v>0</v>
      </c>
      <c r="AE162" s="160">
        <f t="shared" si="32"/>
        <v>2557</v>
      </c>
      <c r="AF162" s="160">
        <f t="shared" si="42"/>
        <v>0</v>
      </c>
      <c r="AG162" s="160">
        <f t="shared" si="33"/>
        <v>2557</v>
      </c>
      <c r="AH162" s="222">
        <f t="shared" si="29"/>
        <v>2557</v>
      </c>
      <c r="AI162" s="223">
        <f t="shared" si="40"/>
        <v>1</v>
      </c>
    </row>
    <row r="163" spans="1:35" ht="22.5">
      <c r="A163" s="9"/>
      <c r="B163" s="9"/>
      <c r="C163" s="9"/>
      <c r="D163" s="13" t="s">
        <v>529</v>
      </c>
      <c r="E163" s="33" t="s">
        <v>530</v>
      </c>
      <c r="F163" s="159"/>
      <c r="G163" s="159"/>
      <c r="H163" s="159"/>
      <c r="I163" s="159"/>
      <c r="J163" s="157"/>
      <c r="K163" s="157"/>
      <c r="L163" s="157"/>
      <c r="M163" s="157"/>
      <c r="N163" s="157"/>
      <c r="O163" s="157"/>
      <c r="P163" s="157"/>
      <c r="Q163" s="157"/>
      <c r="R163" s="157"/>
      <c r="S163" s="218"/>
      <c r="T163" s="219"/>
      <c r="U163" s="157">
        <f t="shared" si="44"/>
        <v>9427</v>
      </c>
      <c r="V163" s="159">
        <f t="shared" si="44"/>
        <v>0</v>
      </c>
      <c r="W163" s="157">
        <f t="shared" si="41"/>
        <v>9427</v>
      </c>
      <c r="X163" s="157">
        <f>SUM(X30)</f>
        <v>0</v>
      </c>
      <c r="Y163" s="157">
        <f t="shared" si="30"/>
        <v>9427</v>
      </c>
      <c r="Z163" s="157">
        <f>SUM(Z30)</f>
        <v>55</v>
      </c>
      <c r="AA163" s="157">
        <f t="shared" si="43"/>
        <v>9482</v>
      </c>
      <c r="AB163" s="157">
        <f t="shared" si="45"/>
        <v>0</v>
      </c>
      <c r="AC163" s="160">
        <f t="shared" si="31"/>
        <v>9482</v>
      </c>
      <c r="AD163" s="157">
        <f t="shared" si="46"/>
        <v>0</v>
      </c>
      <c r="AE163" s="160">
        <f t="shared" si="32"/>
        <v>9482</v>
      </c>
      <c r="AF163" s="160">
        <f t="shared" si="42"/>
        <v>0</v>
      </c>
      <c r="AG163" s="160">
        <f t="shared" si="33"/>
        <v>9482</v>
      </c>
      <c r="AH163" s="222">
        <f t="shared" si="29"/>
        <v>9482</v>
      </c>
      <c r="AI163" s="223">
        <f t="shared" si="40"/>
        <v>1</v>
      </c>
    </row>
    <row r="164" spans="1:35" ht="22.5">
      <c r="A164" s="9"/>
      <c r="B164" s="9"/>
      <c r="C164" s="9"/>
      <c r="D164" s="13" t="s">
        <v>531</v>
      </c>
      <c r="E164" s="33" t="s">
        <v>532</v>
      </c>
      <c r="F164" s="159"/>
      <c r="G164" s="159"/>
      <c r="H164" s="159"/>
      <c r="I164" s="159"/>
      <c r="J164" s="157"/>
      <c r="K164" s="157"/>
      <c r="L164" s="157"/>
      <c r="M164" s="157"/>
      <c r="N164" s="157"/>
      <c r="O164" s="157"/>
      <c r="P164" s="157"/>
      <c r="Q164" s="157"/>
      <c r="R164" s="157"/>
      <c r="S164" s="218"/>
      <c r="T164" s="219"/>
      <c r="U164" s="157">
        <f t="shared" si="44"/>
        <v>1502</v>
      </c>
      <c r="V164" s="159">
        <f t="shared" si="44"/>
        <v>0</v>
      </c>
      <c r="W164" s="157">
        <f t="shared" si="41"/>
        <v>1502</v>
      </c>
      <c r="X164" s="157">
        <f>SUM(X31)</f>
        <v>0</v>
      </c>
      <c r="Y164" s="157">
        <f t="shared" si="30"/>
        <v>1502</v>
      </c>
      <c r="Z164" s="157">
        <f>SUM(Z31)</f>
        <v>0</v>
      </c>
      <c r="AA164" s="157">
        <f t="shared" si="43"/>
        <v>1502</v>
      </c>
      <c r="AB164" s="157">
        <f t="shared" si="45"/>
        <v>0</v>
      </c>
      <c r="AC164" s="160">
        <f t="shared" si="31"/>
        <v>1502</v>
      </c>
      <c r="AD164" s="157">
        <f t="shared" si="46"/>
        <v>0</v>
      </c>
      <c r="AE164" s="160">
        <f t="shared" si="32"/>
        <v>1502</v>
      </c>
      <c r="AF164" s="160">
        <f t="shared" si="42"/>
        <v>1</v>
      </c>
      <c r="AG164" s="160">
        <f t="shared" si="33"/>
        <v>1503</v>
      </c>
      <c r="AH164" s="222">
        <f t="shared" si="29"/>
        <v>1503</v>
      </c>
      <c r="AI164" s="223">
        <f t="shared" si="40"/>
        <v>1</v>
      </c>
    </row>
    <row r="165" spans="1:35" ht="19.5">
      <c r="A165" s="9"/>
      <c r="B165" s="9"/>
      <c r="C165" s="9"/>
      <c r="D165" s="13" t="s">
        <v>533</v>
      </c>
      <c r="E165" s="69" t="s">
        <v>0</v>
      </c>
      <c r="F165" s="159"/>
      <c r="G165" s="159"/>
      <c r="H165" s="159"/>
      <c r="I165" s="159"/>
      <c r="J165" s="157"/>
      <c r="K165" s="157"/>
      <c r="L165" s="157"/>
      <c r="M165" s="157"/>
      <c r="N165" s="157"/>
      <c r="O165" s="157"/>
      <c r="P165" s="157"/>
      <c r="Q165" s="157"/>
      <c r="R165" s="157"/>
      <c r="S165" s="218"/>
      <c r="T165" s="219"/>
      <c r="U165" s="157">
        <f t="shared" si="44"/>
        <v>712</v>
      </c>
      <c r="V165" s="159">
        <f t="shared" si="44"/>
        <v>0</v>
      </c>
      <c r="W165" s="157">
        <f t="shared" si="41"/>
        <v>712</v>
      </c>
      <c r="X165" s="157">
        <f>SUM(X32)</f>
        <v>0</v>
      </c>
      <c r="Y165" s="157">
        <f t="shared" si="30"/>
        <v>712</v>
      </c>
      <c r="Z165" s="157">
        <f>SUM(Z32)</f>
        <v>0</v>
      </c>
      <c r="AA165" s="157">
        <f t="shared" si="43"/>
        <v>712</v>
      </c>
      <c r="AB165" s="157">
        <f t="shared" si="45"/>
        <v>0</v>
      </c>
      <c r="AC165" s="160">
        <f t="shared" si="31"/>
        <v>712</v>
      </c>
      <c r="AD165" s="157">
        <f t="shared" si="46"/>
        <v>0</v>
      </c>
      <c r="AE165" s="160">
        <f t="shared" si="32"/>
        <v>712</v>
      </c>
      <c r="AF165" s="160">
        <f t="shared" si="42"/>
        <v>0</v>
      </c>
      <c r="AG165" s="160">
        <f t="shared" si="33"/>
        <v>712</v>
      </c>
      <c r="AH165" s="222">
        <f t="shared" si="29"/>
        <v>712</v>
      </c>
      <c r="AI165" s="223">
        <f t="shared" si="40"/>
        <v>1</v>
      </c>
    </row>
    <row r="166" spans="1:35" ht="12.75">
      <c r="A166" s="9"/>
      <c r="B166" s="9"/>
      <c r="C166" s="9"/>
      <c r="D166" s="13"/>
      <c r="E166" s="33" t="s">
        <v>796</v>
      </c>
      <c r="F166" s="159"/>
      <c r="G166" s="159"/>
      <c r="H166" s="159"/>
      <c r="I166" s="159"/>
      <c r="J166" s="157"/>
      <c r="K166" s="157"/>
      <c r="L166" s="157"/>
      <c r="M166" s="157"/>
      <c r="N166" s="157"/>
      <c r="O166" s="157"/>
      <c r="P166" s="157"/>
      <c r="Q166" s="157"/>
      <c r="R166" s="157"/>
      <c r="S166" s="218"/>
      <c r="T166" s="219"/>
      <c r="U166" s="157"/>
      <c r="V166" s="159"/>
      <c r="W166" s="157"/>
      <c r="X166" s="157"/>
      <c r="Y166" s="157"/>
      <c r="Z166" s="157"/>
      <c r="AA166" s="157">
        <f t="shared" si="43"/>
        <v>0</v>
      </c>
      <c r="AB166" s="157">
        <f t="shared" si="45"/>
        <v>0</v>
      </c>
      <c r="AC166" s="160">
        <f t="shared" si="31"/>
        <v>0</v>
      </c>
      <c r="AD166" s="157">
        <f t="shared" si="46"/>
        <v>0</v>
      </c>
      <c r="AE166" s="160">
        <f t="shared" si="32"/>
        <v>0</v>
      </c>
      <c r="AF166" s="160"/>
      <c r="AG166" s="160">
        <f t="shared" si="33"/>
        <v>0</v>
      </c>
      <c r="AH166" s="222">
        <f t="shared" si="29"/>
        <v>0</v>
      </c>
      <c r="AI166" s="223"/>
    </row>
    <row r="167" spans="1:35" ht="22.5">
      <c r="A167" s="9"/>
      <c r="B167" s="9"/>
      <c r="C167" s="9"/>
      <c r="D167" s="13" t="s">
        <v>720</v>
      </c>
      <c r="E167" s="33" t="s">
        <v>1079</v>
      </c>
      <c r="F167" s="159"/>
      <c r="G167" s="159"/>
      <c r="H167" s="159"/>
      <c r="I167" s="159"/>
      <c r="J167" s="157"/>
      <c r="K167" s="157"/>
      <c r="L167" s="157"/>
      <c r="M167" s="157"/>
      <c r="N167" s="157"/>
      <c r="O167" s="157"/>
      <c r="P167" s="157"/>
      <c r="Q167" s="157"/>
      <c r="R167" s="157"/>
      <c r="S167" s="218"/>
      <c r="T167" s="219"/>
      <c r="U167" s="157"/>
      <c r="V167" s="159"/>
      <c r="W167" s="157"/>
      <c r="X167" s="157"/>
      <c r="Y167" s="157"/>
      <c r="Z167" s="157">
        <f aca="true" t="shared" si="47" ref="Z167:Z172">SUM(Z34)</f>
        <v>653</v>
      </c>
      <c r="AA167" s="157">
        <f t="shared" si="43"/>
        <v>653</v>
      </c>
      <c r="AB167" s="157">
        <f t="shared" si="45"/>
        <v>0</v>
      </c>
      <c r="AC167" s="160">
        <f t="shared" si="31"/>
        <v>653</v>
      </c>
      <c r="AD167" s="157">
        <f t="shared" si="46"/>
        <v>0</v>
      </c>
      <c r="AE167" s="160">
        <f t="shared" si="32"/>
        <v>653</v>
      </c>
      <c r="AF167" s="160">
        <f>SUM(AF34)</f>
        <v>0</v>
      </c>
      <c r="AG167" s="160">
        <f t="shared" si="33"/>
        <v>653</v>
      </c>
      <c r="AH167" s="222">
        <f t="shared" si="29"/>
        <v>653</v>
      </c>
      <c r="AI167" s="223">
        <f t="shared" si="40"/>
        <v>1</v>
      </c>
    </row>
    <row r="168" spans="1:35" ht="12.75">
      <c r="A168" s="9"/>
      <c r="B168" s="9"/>
      <c r="C168" s="9"/>
      <c r="D168" s="13" t="s">
        <v>721</v>
      </c>
      <c r="E168" s="69" t="s">
        <v>2</v>
      </c>
      <c r="F168" s="159"/>
      <c r="G168" s="159"/>
      <c r="H168" s="159"/>
      <c r="I168" s="159"/>
      <c r="J168" s="157"/>
      <c r="K168" s="157"/>
      <c r="L168" s="157"/>
      <c r="M168" s="157"/>
      <c r="N168" s="157"/>
      <c r="O168" s="157"/>
      <c r="P168" s="157"/>
      <c r="Q168" s="157"/>
      <c r="R168" s="157"/>
      <c r="S168" s="218"/>
      <c r="T168" s="219"/>
      <c r="U168" s="157"/>
      <c r="V168" s="159"/>
      <c r="W168" s="157"/>
      <c r="X168" s="157"/>
      <c r="Y168" s="157"/>
      <c r="Z168" s="157">
        <f t="shared" si="47"/>
        <v>22</v>
      </c>
      <c r="AA168" s="157">
        <f t="shared" si="43"/>
        <v>22</v>
      </c>
      <c r="AB168" s="157">
        <f t="shared" si="45"/>
        <v>0</v>
      </c>
      <c r="AC168" s="160">
        <f t="shared" si="31"/>
        <v>22</v>
      </c>
      <c r="AD168" s="157">
        <f t="shared" si="46"/>
        <v>0</v>
      </c>
      <c r="AE168" s="160">
        <f t="shared" si="32"/>
        <v>22</v>
      </c>
      <c r="AF168" s="308">
        <f>SUM(Önkormányzat!AH124)</f>
        <v>74</v>
      </c>
      <c r="AG168" s="308">
        <f>SUM(Önkormányzat!AI124)</f>
        <v>5061</v>
      </c>
      <c r="AH168" s="311">
        <f t="shared" si="29"/>
        <v>5061</v>
      </c>
      <c r="AI168" s="314">
        <v>1</v>
      </c>
    </row>
    <row r="169" spans="1:35" ht="29.25">
      <c r="A169" s="9"/>
      <c r="B169" s="9"/>
      <c r="C169" s="9"/>
      <c r="D169" s="13" t="s">
        <v>830</v>
      </c>
      <c r="E169" s="69" t="s">
        <v>962</v>
      </c>
      <c r="F169" s="159"/>
      <c r="G169" s="159"/>
      <c r="H169" s="159"/>
      <c r="I169" s="159"/>
      <c r="J169" s="157"/>
      <c r="K169" s="157"/>
      <c r="L169" s="157"/>
      <c r="M169" s="157"/>
      <c r="N169" s="157"/>
      <c r="O169" s="157"/>
      <c r="P169" s="157"/>
      <c r="Q169" s="157"/>
      <c r="R169" s="157"/>
      <c r="S169" s="218"/>
      <c r="T169" s="219"/>
      <c r="U169" s="157"/>
      <c r="V169" s="159"/>
      <c r="W169" s="157"/>
      <c r="X169" s="157"/>
      <c r="Y169" s="157"/>
      <c r="Z169" s="157">
        <f t="shared" si="47"/>
        <v>2122</v>
      </c>
      <c r="AA169" s="157">
        <f t="shared" si="43"/>
        <v>2122</v>
      </c>
      <c r="AB169" s="157">
        <f t="shared" si="45"/>
        <v>316</v>
      </c>
      <c r="AC169" s="160">
        <f t="shared" si="31"/>
        <v>2438</v>
      </c>
      <c r="AD169" s="157">
        <f t="shared" si="46"/>
        <v>78</v>
      </c>
      <c r="AE169" s="160">
        <f t="shared" si="32"/>
        <v>2516</v>
      </c>
      <c r="AF169" s="309"/>
      <c r="AG169" s="309"/>
      <c r="AH169" s="312"/>
      <c r="AI169" s="315"/>
    </row>
    <row r="170" spans="1:35" ht="19.5">
      <c r="A170" s="9"/>
      <c r="B170" s="9"/>
      <c r="C170" s="9"/>
      <c r="D170" s="13" t="s">
        <v>831</v>
      </c>
      <c r="E170" s="69" t="s">
        <v>963</v>
      </c>
      <c r="F170" s="159"/>
      <c r="G170" s="159"/>
      <c r="H170" s="159"/>
      <c r="I170" s="159"/>
      <c r="J170" s="157"/>
      <c r="K170" s="157"/>
      <c r="L170" s="157"/>
      <c r="M170" s="157"/>
      <c r="N170" s="157"/>
      <c r="O170" s="157"/>
      <c r="P170" s="157"/>
      <c r="Q170" s="157"/>
      <c r="R170" s="157"/>
      <c r="S170" s="218"/>
      <c r="T170" s="219"/>
      <c r="U170" s="157"/>
      <c r="V170" s="159"/>
      <c r="W170" s="157"/>
      <c r="X170" s="157"/>
      <c r="Y170" s="157"/>
      <c r="Z170" s="157">
        <f t="shared" si="47"/>
        <v>751</v>
      </c>
      <c r="AA170" s="157">
        <f t="shared" si="43"/>
        <v>751</v>
      </c>
      <c r="AB170" s="157">
        <f t="shared" si="45"/>
        <v>884</v>
      </c>
      <c r="AC170" s="160">
        <f t="shared" si="31"/>
        <v>1635</v>
      </c>
      <c r="AD170" s="157">
        <f t="shared" si="46"/>
        <v>64</v>
      </c>
      <c r="AE170" s="160">
        <f t="shared" si="32"/>
        <v>1699</v>
      </c>
      <c r="AF170" s="309"/>
      <c r="AG170" s="309"/>
      <c r="AH170" s="312"/>
      <c r="AI170" s="315"/>
    </row>
    <row r="171" spans="1:35" ht="19.5">
      <c r="A171" s="9"/>
      <c r="B171" s="9"/>
      <c r="C171" s="9"/>
      <c r="D171" s="13" t="s">
        <v>832</v>
      </c>
      <c r="E171" s="69" t="s">
        <v>964</v>
      </c>
      <c r="F171" s="159"/>
      <c r="G171" s="159"/>
      <c r="H171" s="159"/>
      <c r="I171" s="159"/>
      <c r="J171" s="157"/>
      <c r="K171" s="157"/>
      <c r="L171" s="157"/>
      <c r="M171" s="157"/>
      <c r="N171" s="157"/>
      <c r="O171" s="157"/>
      <c r="P171" s="157"/>
      <c r="Q171" s="157"/>
      <c r="R171" s="157"/>
      <c r="S171" s="218"/>
      <c r="T171" s="219"/>
      <c r="U171" s="157"/>
      <c r="V171" s="159"/>
      <c r="W171" s="157"/>
      <c r="X171" s="157"/>
      <c r="Y171" s="157"/>
      <c r="Z171" s="157">
        <f t="shared" si="47"/>
        <v>488</v>
      </c>
      <c r="AA171" s="157">
        <f t="shared" si="43"/>
        <v>488</v>
      </c>
      <c r="AB171" s="157">
        <f t="shared" si="45"/>
        <v>92</v>
      </c>
      <c r="AC171" s="160">
        <f t="shared" si="31"/>
        <v>580</v>
      </c>
      <c r="AD171" s="157">
        <f t="shared" si="46"/>
        <v>170</v>
      </c>
      <c r="AE171" s="160">
        <f t="shared" si="32"/>
        <v>750</v>
      </c>
      <c r="AF171" s="310"/>
      <c r="AG171" s="310"/>
      <c r="AH171" s="313"/>
      <c r="AI171" s="316"/>
    </row>
    <row r="172" spans="1:35" ht="29.25">
      <c r="A172" s="9"/>
      <c r="B172" s="9"/>
      <c r="C172" s="9"/>
      <c r="D172" s="13" t="s">
        <v>833</v>
      </c>
      <c r="E172" s="69" t="s">
        <v>829</v>
      </c>
      <c r="F172" s="159"/>
      <c r="G172" s="159"/>
      <c r="H172" s="159"/>
      <c r="I172" s="159"/>
      <c r="J172" s="157"/>
      <c r="K172" s="157"/>
      <c r="L172" s="157"/>
      <c r="M172" s="157"/>
      <c r="N172" s="157"/>
      <c r="O172" s="157"/>
      <c r="P172" s="157"/>
      <c r="Q172" s="157"/>
      <c r="R172" s="157"/>
      <c r="S172" s="218"/>
      <c r="T172" s="219"/>
      <c r="U172" s="157"/>
      <c r="V172" s="159"/>
      <c r="W172" s="157"/>
      <c r="X172" s="157"/>
      <c r="Y172" s="157"/>
      <c r="Z172" s="157">
        <f t="shared" si="47"/>
        <v>1666</v>
      </c>
      <c r="AA172" s="157">
        <f t="shared" si="43"/>
        <v>1666</v>
      </c>
      <c r="AB172" s="157">
        <f t="shared" si="45"/>
        <v>0</v>
      </c>
      <c r="AC172" s="160">
        <f t="shared" si="31"/>
        <v>1666</v>
      </c>
      <c r="AD172" s="157">
        <f t="shared" si="46"/>
        <v>442</v>
      </c>
      <c r="AE172" s="160">
        <f t="shared" si="32"/>
        <v>2108</v>
      </c>
      <c r="AF172" s="160">
        <f aca="true" t="shared" si="48" ref="AF172:AF179">SUM(AF39)</f>
        <v>0</v>
      </c>
      <c r="AG172" s="160">
        <f t="shared" si="33"/>
        <v>2108</v>
      </c>
      <c r="AH172" s="222">
        <f aca="true" t="shared" si="49" ref="AH172:AH179">SUM(AH39)</f>
        <v>2108</v>
      </c>
      <c r="AI172" s="223">
        <f t="shared" si="40"/>
        <v>1</v>
      </c>
    </row>
    <row r="173" spans="1:35" ht="19.5">
      <c r="A173" s="9"/>
      <c r="B173" s="9"/>
      <c r="C173" s="9"/>
      <c r="D173" s="13" t="s">
        <v>834</v>
      </c>
      <c r="E173" s="69" t="s">
        <v>1</v>
      </c>
      <c r="F173" s="159"/>
      <c r="G173" s="159"/>
      <c r="H173" s="159"/>
      <c r="I173" s="159"/>
      <c r="J173" s="157"/>
      <c r="K173" s="157"/>
      <c r="L173" s="157"/>
      <c r="M173" s="157"/>
      <c r="N173" s="157"/>
      <c r="O173" s="157"/>
      <c r="P173" s="157"/>
      <c r="Q173" s="157"/>
      <c r="R173" s="157"/>
      <c r="S173" s="218"/>
      <c r="T173" s="219"/>
      <c r="U173" s="157"/>
      <c r="V173" s="159"/>
      <c r="W173" s="157"/>
      <c r="X173" s="157"/>
      <c r="Y173" s="157"/>
      <c r="Z173" s="157"/>
      <c r="AA173" s="157"/>
      <c r="AB173" s="157"/>
      <c r="AC173" s="160"/>
      <c r="AD173" s="157"/>
      <c r="AE173" s="160"/>
      <c r="AF173" s="160">
        <f t="shared" si="48"/>
        <v>84</v>
      </c>
      <c r="AG173" s="160">
        <f t="shared" si="33"/>
        <v>84</v>
      </c>
      <c r="AH173" s="222">
        <f t="shared" si="49"/>
        <v>84</v>
      </c>
      <c r="AI173" s="223">
        <f t="shared" si="40"/>
        <v>1</v>
      </c>
    </row>
    <row r="174" spans="1:35" ht="12.75">
      <c r="A174" s="9"/>
      <c r="B174" s="9"/>
      <c r="C174" s="9"/>
      <c r="D174" s="13" t="s">
        <v>835</v>
      </c>
      <c r="E174" s="33" t="s">
        <v>800</v>
      </c>
      <c r="F174" s="159"/>
      <c r="G174" s="159"/>
      <c r="H174" s="159"/>
      <c r="I174" s="159"/>
      <c r="J174" s="157"/>
      <c r="K174" s="157"/>
      <c r="L174" s="157"/>
      <c r="M174" s="157"/>
      <c r="N174" s="157"/>
      <c r="O174" s="157"/>
      <c r="P174" s="157"/>
      <c r="Q174" s="157"/>
      <c r="R174" s="157"/>
      <c r="S174" s="218"/>
      <c r="T174" s="219"/>
      <c r="U174" s="157"/>
      <c r="V174" s="159"/>
      <c r="W174" s="157"/>
      <c r="X174" s="157"/>
      <c r="Y174" s="157"/>
      <c r="Z174" s="157">
        <f>SUM(Z41)</f>
        <v>993</v>
      </c>
      <c r="AA174" s="157">
        <f t="shared" si="43"/>
        <v>993</v>
      </c>
      <c r="AB174" s="157">
        <f>SUM(AB41)</f>
        <v>0</v>
      </c>
      <c r="AC174" s="160">
        <f t="shared" si="31"/>
        <v>993</v>
      </c>
      <c r="AD174" s="157">
        <f>SUM(AD41)</f>
        <v>425</v>
      </c>
      <c r="AE174" s="160">
        <f t="shared" si="32"/>
        <v>1418</v>
      </c>
      <c r="AF174" s="160">
        <f t="shared" si="48"/>
        <v>299</v>
      </c>
      <c r="AG174" s="160">
        <f t="shared" si="33"/>
        <v>1717</v>
      </c>
      <c r="AH174" s="222">
        <f t="shared" si="49"/>
        <v>1717</v>
      </c>
      <c r="AI174" s="223">
        <f t="shared" si="40"/>
        <v>1</v>
      </c>
    </row>
    <row r="175" spans="1:35" ht="12.75">
      <c r="A175" s="9"/>
      <c r="B175" s="9"/>
      <c r="C175" s="9"/>
      <c r="D175" s="13" t="s">
        <v>836</v>
      </c>
      <c r="E175" s="33" t="s">
        <v>802</v>
      </c>
      <c r="F175" s="159"/>
      <c r="G175" s="159"/>
      <c r="H175" s="159"/>
      <c r="I175" s="159"/>
      <c r="J175" s="157"/>
      <c r="K175" s="157"/>
      <c r="L175" s="157"/>
      <c r="M175" s="157"/>
      <c r="N175" s="157"/>
      <c r="O175" s="157"/>
      <c r="P175" s="157"/>
      <c r="Q175" s="157"/>
      <c r="R175" s="157"/>
      <c r="S175" s="218"/>
      <c r="T175" s="219"/>
      <c r="U175" s="157"/>
      <c r="V175" s="159"/>
      <c r="W175" s="157"/>
      <c r="X175" s="157"/>
      <c r="Y175" s="157"/>
      <c r="Z175" s="157">
        <f>SUM(Z42)</f>
        <v>533</v>
      </c>
      <c r="AA175" s="157">
        <f t="shared" si="43"/>
        <v>533</v>
      </c>
      <c r="AB175" s="157">
        <f>SUM(AB42)</f>
        <v>5486</v>
      </c>
      <c r="AC175" s="160">
        <f t="shared" si="31"/>
        <v>6019</v>
      </c>
      <c r="AD175" s="157">
        <f>SUM(AD42)</f>
        <v>0</v>
      </c>
      <c r="AE175" s="160">
        <f t="shared" si="32"/>
        <v>6019</v>
      </c>
      <c r="AF175" s="160">
        <f t="shared" si="48"/>
        <v>1493</v>
      </c>
      <c r="AG175" s="160">
        <f t="shared" si="33"/>
        <v>7512</v>
      </c>
      <c r="AH175" s="222">
        <f t="shared" si="49"/>
        <v>7512</v>
      </c>
      <c r="AI175" s="223">
        <f t="shared" si="40"/>
        <v>1</v>
      </c>
    </row>
    <row r="176" spans="1:35" ht="22.5">
      <c r="A176" s="9"/>
      <c r="B176" s="9"/>
      <c r="C176" s="9"/>
      <c r="D176" s="13" t="s">
        <v>966</v>
      </c>
      <c r="E176" s="33" t="s">
        <v>4</v>
      </c>
      <c r="F176" s="159"/>
      <c r="G176" s="159"/>
      <c r="H176" s="159"/>
      <c r="I176" s="159"/>
      <c r="J176" s="157"/>
      <c r="K176" s="157"/>
      <c r="L176" s="157"/>
      <c r="M176" s="157"/>
      <c r="N176" s="157"/>
      <c r="O176" s="157"/>
      <c r="P176" s="157"/>
      <c r="Q176" s="157"/>
      <c r="R176" s="157"/>
      <c r="S176" s="218"/>
      <c r="T176" s="219"/>
      <c r="U176" s="157"/>
      <c r="V176" s="159"/>
      <c r="W176" s="157"/>
      <c r="X176" s="157"/>
      <c r="Y176" s="157"/>
      <c r="Z176" s="157">
        <f>SUM(Z43)</f>
        <v>83</v>
      </c>
      <c r="AA176" s="157">
        <f t="shared" si="43"/>
        <v>83</v>
      </c>
      <c r="AB176" s="157">
        <f>SUM(AB43)</f>
        <v>0</v>
      </c>
      <c r="AC176" s="160">
        <f t="shared" si="31"/>
        <v>83</v>
      </c>
      <c r="AD176" s="157">
        <f>SUM(AD43)</f>
        <v>0</v>
      </c>
      <c r="AE176" s="160">
        <f t="shared" si="32"/>
        <v>83</v>
      </c>
      <c r="AF176" s="160">
        <f t="shared" si="48"/>
        <v>0</v>
      </c>
      <c r="AG176" s="160">
        <f t="shared" si="33"/>
        <v>83</v>
      </c>
      <c r="AH176" s="222">
        <f t="shared" si="49"/>
        <v>83</v>
      </c>
      <c r="AI176" s="223">
        <f t="shared" si="40"/>
        <v>1</v>
      </c>
    </row>
    <row r="177" spans="1:35" ht="19.5">
      <c r="A177" s="9"/>
      <c r="B177" s="9"/>
      <c r="C177" s="9"/>
      <c r="D177" s="13" t="s">
        <v>3</v>
      </c>
      <c r="E177" s="69" t="s">
        <v>943</v>
      </c>
      <c r="F177" s="159"/>
      <c r="G177" s="159"/>
      <c r="H177" s="159"/>
      <c r="I177" s="159"/>
      <c r="J177" s="157"/>
      <c r="K177" s="157"/>
      <c r="L177" s="157"/>
      <c r="M177" s="157"/>
      <c r="N177" s="157"/>
      <c r="O177" s="157"/>
      <c r="P177" s="157"/>
      <c r="Q177" s="157"/>
      <c r="R177" s="157"/>
      <c r="S177" s="218"/>
      <c r="T177" s="219"/>
      <c r="U177" s="157"/>
      <c r="V177" s="159"/>
      <c r="W177" s="157"/>
      <c r="X177" s="157"/>
      <c r="Y177" s="157"/>
      <c r="Z177" s="157"/>
      <c r="AA177" s="157">
        <f t="shared" si="43"/>
        <v>0</v>
      </c>
      <c r="AB177" s="157">
        <f>SUM(AB44)</f>
        <v>0</v>
      </c>
      <c r="AC177" s="160">
        <f t="shared" si="31"/>
        <v>0</v>
      </c>
      <c r="AD177" s="157">
        <f>SUM(AD44)</f>
        <v>0</v>
      </c>
      <c r="AE177" s="160">
        <f t="shared" si="32"/>
        <v>0</v>
      </c>
      <c r="AF177" s="160">
        <f t="shared" si="48"/>
        <v>198</v>
      </c>
      <c r="AG177" s="160">
        <f t="shared" si="33"/>
        <v>198</v>
      </c>
      <c r="AH177" s="222">
        <f t="shared" si="49"/>
        <v>198</v>
      </c>
      <c r="AI177" s="223">
        <f t="shared" si="40"/>
        <v>1</v>
      </c>
    </row>
    <row r="178" spans="1:35" ht="12.75">
      <c r="A178" s="9"/>
      <c r="B178" s="9"/>
      <c r="C178" s="9"/>
      <c r="D178" s="13" t="s">
        <v>5</v>
      </c>
      <c r="E178" s="33" t="s">
        <v>1077</v>
      </c>
      <c r="F178" s="159"/>
      <c r="G178" s="159"/>
      <c r="H178" s="159"/>
      <c r="I178" s="159"/>
      <c r="J178" s="157"/>
      <c r="K178" s="157"/>
      <c r="L178" s="157"/>
      <c r="M178" s="157"/>
      <c r="N178" s="157"/>
      <c r="O178" s="157"/>
      <c r="P178" s="157"/>
      <c r="Q178" s="157"/>
      <c r="R178" s="157"/>
      <c r="S178" s="218"/>
      <c r="T178" s="219"/>
      <c r="U178" s="157"/>
      <c r="V178" s="159"/>
      <c r="W178" s="157"/>
      <c r="X178" s="157"/>
      <c r="Y178" s="157"/>
      <c r="Z178" s="157"/>
      <c r="AA178" s="157"/>
      <c r="AB178" s="157"/>
      <c r="AC178" s="160"/>
      <c r="AD178" s="157"/>
      <c r="AE178" s="160"/>
      <c r="AF178" s="160">
        <f t="shared" si="48"/>
        <v>442</v>
      </c>
      <c r="AG178" s="160">
        <f t="shared" si="33"/>
        <v>442</v>
      </c>
      <c r="AH178" s="222">
        <f t="shared" si="49"/>
        <v>442</v>
      </c>
      <c r="AI178" s="223">
        <f t="shared" si="40"/>
        <v>1</v>
      </c>
    </row>
    <row r="179" spans="1:35" ht="12.75">
      <c r="A179" s="9"/>
      <c r="B179" s="9"/>
      <c r="C179" s="9"/>
      <c r="D179" s="13" t="s">
        <v>6</v>
      </c>
      <c r="E179" s="33" t="s">
        <v>1005</v>
      </c>
      <c r="F179" s="159"/>
      <c r="G179" s="159"/>
      <c r="H179" s="159"/>
      <c r="I179" s="159"/>
      <c r="J179" s="157"/>
      <c r="K179" s="157"/>
      <c r="L179" s="157"/>
      <c r="M179" s="157"/>
      <c r="N179" s="157"/>
      <c r="O179" s="157"/>
      <c r="P179" s="157"/>
      <c r="Q179" s="157"/>
      <c r="R179" s="157"/>
      <c r="S179" s="218"/>
      <c r="T179" s="219"/>
      <c r="U179" s="157"/>
      <c r="V179" s="159"/>
      <c r="W179" s="157"/>
      <c r="X179" s="157"/>
      <c r="Y179" s="157"/>
      <c r="Z179" s="157"/>
      <c r="AA179" s="157"/>
      <c r="AB179" s="157"/>
      <c r="AC179" s="160"/>
      <c r="AD179" s="157"/>
      <c r="AE179" s="160"/>
      <c r="AF179" s="160">
        <f t="shared" si="48"/>
        <v>795</v>
      </c>
      <c r="AG179" s="160">
        <f t="shared" si="33"/>
        <v>795</v>
      </c>
      <c r="AH179" s="222">
        <f t="shared" si="49"/>
        <v>795</v>
      </c>
      <c r="AI179" s="223">
        <f t="shared" si="40"/>
        <v>1</v>
      </c>
    </row>
    <row r="180" spans="1:35" ht="12.75">
      <c r="A180" s="9"/>
      <c r="B180" s="9"/>
      <c r="C180" s="9"/>
      <c r="D180" s="13"/>
      <c r="E180" s="69"/>
      <c r="F180" s="159"/>
      <c r="G180" s="159"/>
      <c r="H180" s="159"/>
      <c r="I180" s="159"/>
      <c r="J180" s="157"/>
      <c r="K180" s="157"/>
      <c r="L180" s="157"/>
      <c r="M180" s="157"/>
      <c r="N180" s="157"/>
      <c r="O180" s="157"/>
      <c r="P180" s="157"/>
      <c r="Q180" s="157"/>
      <c r="R180" s="157"/>
      <c r="S180" s="218"/>
      <c r="T180" s="219"/>
      <c r="U180" s="157"/>
      <c r="V180" s="159"/>
      <c r="W180" s="157"/>
      <c r="X180" s="157"/>
      <c r="Y180" s="157"/>
      <c r="Z180" s="157"/>
      <c r="AA180" s="157"/>
      <c r="AB180" s="157"/>
      <c r="AC180" s="160"/>
      <c r="AD180" s="157"/>
      <c r="AE180" s="160"/>
      <c r="AF180" s="160"/>
      <c r="AG180" s="160"/>
      <c r="AH180" s="222"/>
      <c r="AI180" s="223"/>
    </row>
    <row r="181" spans="1:35" ht="12.75">
      <c r="A181" s="9"/>
      <c r="B181" s="9"/>
      <c r="C181" s="9"/>
      <c r="D181" s="7" t="s">
        <v>535</v>
      </c>
      <c r="E181" s="26" t="s">
        <v>536</v>
      </c>
      <c r="F181" s="159"/>
      <c r="G181" s="159"/>
      <c r="H181" s="159"/>
      <c r="I181" s="159"/>
      <c r="J181" s="157"/>
      <c r="K181" s="157"/>
      <c r="L181" s="157"/>
      <c r="M181" s="157"/>
      <c r="N181" s="157"/>
      <c r="O181" s="157"/>
      <c r="P181" s="157"/>
      <c r="Q181" s="157"/>
      <c r="R181" s="157"/>
      <c r="S181" s="218"/>
      <c r="T181" s="219"/>
      <c r="U181" s="159"/>
      <c r="V181" s="159"/>
      <c r="W181" s="157"/>
      <c r="X181" s="159"/>
      <c r="Y181" s="157"/>
      <c r="Z181" s="165"/>
      <c r="AA181" s="159"/>
      <c r="AB181" s="160"/>
      <c r="AC181" s="160"/>
      <c r="AD181" s="161"/>
      <c r="AE181" s="160"/>
      <c r="AF181" s="160"/>
      <c r="AG181" s="160"/>
      <c r="AH181" s="222"/>
      <c r="AI181" s="223"/>
    </row>
    <row r="182" spans="1:35" ht="12.75">
      <c r="A182" s="9"/>
      <c r="B182" s="9"/>
      <c r="C182" s="2"/>
      <c r="D182" s="10" t="s">
        <v>537</v>
      </c>
      <c r="E182" s="27" t="s">
        <v>538</v>
      </c>
      <c r="F182" s="157">
        <f aca="true" t="shared" si="50" ref="F182:G186">SUM(F49)</f>
        <v>10243</v>
      </c>
      <c r="G182" s="157">
        <f t="shared" si="50"/>
        <v>0</v>
      </c>
      <c r="H182" s="157">
        <f>SUM(F182:G182)</f>
        <v>10243</v>
      </c>
      <c r="I182" s="157">
        <f>SUM(I49)</f>
        <v>0</v>
      </c>
      <c r="J182" s="157">
        <f>SUM(H182:I182)</f>
        <v>10243</v>
      </c>
      <c r="K182" s="157">
        <f>SUM(K49)</f>
        <v>18232</v>
      </c>
      <c r="L182" s="157">
        <f>SUM(J182:K182)</f>
        <v>28475</v>
      </c>
      <c r="M182" s="157">
        <f>SUM(M49)</f>
        <v>343</v>
      </c>
      <c r="N182" s="157">
        <f>SUM(L182:M182)</f>
        <v>28818</v>
      </c>
      <c r="O182" s="157">
        <f>SUM(O49)</f>
        <v>0</v>
      </c>
      <c r="P182" s="157">
        <f>SUM(N182:O182)</f>
        <v>28818</v>
      </c>
      <c r="Q182" s="157">
        <f>SUM(Q49)</f>
        <v>3318</v>
      </c>
      <c r="R182" s="157">
        <f>SUM(P182:Q182)</f>
        <v>32136</v>
      </c>
      <c r="S182" s="218">
        <f>SUM(S49)</f>
        <v>28427</v>
      </c>
      <c r="T182" s="219">
        <f>SUM(S182/R182)</f>
        <v>0.8845842668658203</v>
      </c>
      <c r="U182" s="159"/>
      <c r="V182" s="159"/>
      <c r="W182" s="157"/>
      <c r="X182" s="159"/>
      <c r="Y182" s="157"/>
      <c r="Z182" s="165"/>
      <c r="AA182" s="159"/>
      <c r="AB182" s="160"/>
      <c r="AC182" s="160"/>
      <c r="AD182" s="161"/>
      <c r="AE182" s="160"/>
      <c r="AF182" s="160"/>
      <c r="AG182" s="160"/>
      <c r="AH182" s="222"/>
      <c r="AI182" s="223"/>
    </row>
    <row r="183" spans="1:35" ht="12.75">
      <c r="A183" s="9"/>
      <c r="B183" s="9"/>
      <c r="C183" s="9"/>
      <c r="D183" s="10" t="s">
        <v>539</v>
      </c>
      <c r="E183" s="27" t="s">
        <v>540</v>
      </c>
      <c r="F183" s="157">
        <f t="shared" si="50"/>
        <v>1528</v>
      </c>
      <c r="G183" s="157">
        <f t="shared" si="50"/>
        <v>0</v>
      </c>
      <c r="H183" s="157">
        <f>SUM(F183:G183)</f>
        <v>1528</v>
      </c>
      <c r="I183" s="157">
        <f>SUM(I50)</f>
        <v>0</v>
      </c>
      <c r="J183" s="157">
        <f>SUM(H183:I183)</f>
        <v>1528</v>
      </c>
      <c r="K183" s="157">
        <f>SUM(K50)</f>
        <v>3567</v>
      </c>
      <c r="L183" s="157">
        <f>SUM(J183:K183)</f>
        <v>5095</v>
      </c>
      <c r="M183" s="157">
        <f>SUM(M50)</f>
        <v>92</v>
      </c>
      <c r="N183" s="157">
        <f aca="true" t="shared" si="51" ref="N183:N198">SUM(L183:M183)</f>
        <v>5187</v>
      </c>
      <c r="O183" s="157">
        <f>SUM(O50)</f>
        <v>0</v>
      </c>
      <c r="P183" s="157">
        <f>SUM(N183:O183)</f>
        <v>5187</v>
      </c>
      <c r="Q183" s="157">
        <f>SUM(Q50)</f>
        <v>1080</v>
      </c>
      <c r="R183" s="157">
        <f>SUM(P183:Q183)</f>
        <v>6267</v>
      </c>
      <c r="S183" s="218">
        <f>SUM(S50)</f>
        <v>5586</v>
      </c>
      <c r="T183" s="219">
        <f>SUM(S183/R183)</f>
        <v>0.8913355672570608</v>
      </c>
      <c r="U183" s="159"/>
      <c r="V183" s="159"/>
      <c r="W183" s="157"/>
      <c r="X183" s="159"/>
      <c r="Y183" s="157"/>
      <c r="Z183" s="165"/>
      <c r="AA183" s="159"/>
      <c r="AB183" s="160"/>
      <c r="AC183" s="160"/>
      <c r="AD183" s="161"/>
      <c r="AE183" s="160"/>
      <c r="AF183" s="160"/>
      <c r="AG183" s="160"/>
      <c r="AH183" s="222"/>
      <c r="AI183" s="223"/>
    </row>
    <row r="184" spans="1:35" ht="12.75">
      <c r="A184" s="9"/>
      <c r="B184" s="9"/>
      <c r="C184" s="9"/>
      <c r="D184" s="10" t="s">
        <v>541</v>
      </c>
      <c r="E184" s="27" t="s">
        <v>542</v>
      </c>
      <c r="F184" s="157">
        <f t="shared" si="50"/>
        <v>25127</v>
      </c>
      <c r="G184" s="157">
        <f t="shared" si="50"/>
        <v>-1321</v>
      </c>
      <c r="H184" s="157">
        <f>SUM(F184:G184)</f>
        <v>23806</v>
      </c>
      <c r="I184" s="157">
        <f>SUM(I51)</f>
        <v>0</v>
      </c>
      <c r="J184" s="157">
        <f>SUM(H184:I184)</f>
        <v>23806</v>
      </c>
      <c r="K184" s="157">
        <f>SUM(K51)</f>
        <v>35104</v>
      </c>
      <c r="L184" s="157">
        <f>SUM(J184:K184)</f>
        <v>58910</v>
      </c>
      <c r="M184" s="157">
        <f>SUM(M51)</f>
        <v>2241</v>
      </c>
      <c r="N184" s="157">
        <f t="shared" si="51"/>
        <v>61151</v>
      </c>
      <c r="O184" s="157">
        <f>SUM(O51)</f>
        <v>-370</v>
      </c>
      <c r="P184" s="157">
        <f>SUM(N184:O184)</f>
        <v>60781</v>
      </c>
      <c r="Q184" s="157">
        <f>SUM(Q51)</f>
        <v>-3338</v>
      </c>
      <c r="R184" s="157">
        <f>SUM(P184:Q184)</f>
        <v>57443</v>
      </c>
      <c r="S184" s="218">
        <f>SUM(S51)</f>
        <v>35117</v>
      </c>
      <c r="T184" s="219">
        <f>SUM(S184/R184)</f>
        <v>0.6113364552687012</v>
      </c>
      <c r="U184" s="159"/>
      <c r="V184" s="159"/>
      <c r="W184" s="157"/>
      <c r="X184" s="159"/>
      <c r="Y184" s="157"/>
      <c r="Z184" s="165"/>
      <c r="AA184" s="159"/>
      <c r="AB184" s="160"/>
      <c r="AC184" s="160"/>
      <c r="AD184" s="161"/>
      <c r="AE184" s="160"/>
      <c r="AF184" s="160"/>
      <c r="AG184" s="160"/>
      <c r="AH184" s="222"/>
      <c r="AI184" s="223"/>
    </row>
    <row r="185" spans="1:35" ht="12.75">
      <c r="A185" s="9"/>
      <c r="B185" s="9"/>
      <c r="C185" s="9"/>
      <c r="D185" s="10" t="s">
        <v>543</v>
      </c>
      <c r="E185" s="27" t="s">
        <v>544</v>
      </c>
      <c r="F185" s="157">
        <f t="shared" si="50"/>
        <v>2536</v>
      </c>
      <c r="G185" s="157">
        <f t="shared" si="50"/>
        <v>0</v>
      </c>
      <c r="H185" s="157">
        <f>SUM(F185:G185)</f>
        <v>2536</v>
      </c>
      <c r="I185" s="157">
        <f>SUM(I52)</f>
        <v>500</v>
      </c>
      <c r="J185" s="157">
        <f>SUM(H185:I185)</f>
        <v>3036</v>
      </c>
      <c r="K185" s="157">
        <f>SUM(K52)</f>
        <v>6542</v>
      </c>
      <c r="L185" s="157">
        <f>SUM(J185:K185)</f>
        <v>9578</v>
      </c>
      <c r="M185" s="157">
        <f>SUM(M52)</f>
        <v>-147</v>
      </c>
      <c r="N185" s="157">
        <f t="shared" si="51"/>
        <v>9431</v>
      </c>
      <c r="O185" s="157">
        <f>SUM(O52)</f>
        <v>0</v>
      </c>
      <c r="P185" s="157">
        <f>SUM(N185:O185)</f>
        <v>9431</v>
      </c>
      <c r="Q185" s="157">
        <f>SUM(Q52)</f>
        <v>-2000</v>
      </c>
      <c r="R185" s="157">
        <f>SUM(P185:Q185)</f>
        <v>7431</v>
      </c>
      <c r="S185" s="218">
        <f>SUM(S52)</f>
        <v>8066</v>
      </c>
      <c r="T185" s="219">
        <f>SUM(S185/R185)</f>
        <v>1.0854528327277622</v>
      </c>
      <c r="U185" s="159"/>
      <c r="V185" s="159"/>
      <c r="W185" s="157"/>
      <c r="X185" s="159"/>
      <c r="Y185" s="157"/>
      <c r="Z185" s="165"/>
      <c r="AA185" s="159"/>
      <c r="AB185" s="160"/>
      <c r="AC185" s="160"/>
      <c r="AD185" s="161"/>
      <c r="AE185" s="160"/>
      <c r="AF185" s="160"/>
      <c r="AG185" s="160"/>
      <c r="AH185" s="222"/>
      <c r="AI185" s="223"/>
    </row>
    <row r="186" spans="1:35" ht="12.75">
      <c r="A186" s="9"/>
      <c r="B186" s="9"/>
      <c r="C186" s="9"/>
      <c r="D186" s="10" t="s">
        <v>545</v>
      </c>
      <c r="E186" s="27" t="s">
        <v>546</v>
      </c>
      <c r="F186" s="157">
        <f t="shared" si="50"/>
        <v>1548</v>
      </c>
      <c r="G186" s="157">
        <f t="shared" si="50"/>
        <v>0</v>
      </c>
      <c r="H186" s="157">
        <f>SUM(F186:G186)</f>
        <v>1548</v>
      </c>
      <c r="I186" s="157">
        <f>SUM(I53)</f>
        <v>0</v>
      </c>
      <c r="J186" s="157">
        <f>SUM(H186:I186)</f>
        <v>1548</v>
      </c>
      <c r="K186" s="157">
        <f>SUM(K53)</f>
        <v>0</v>
      </c>
      <c r="L186" s="157">
        <f>SUM(J186:K186)</f>
        <v>1548</v>
      </c>
      <c r="M186" s="157">
        <f>SUM(M53)</f>
        <v>1031</v>
      </c>
      <c r="N186" s="157">
        <f t="shared" si="51"/>
        <v>2579</v>
      </c>
      <c r="O186" s="157">
        <f>SUM(O53)</f>
        <v>0</v>
      </c>
      <c r="P186" s="157">
        <f>SUM(N186:O186)</f>
        <v>2579</v>
      </c>
      <c r="Q186" s="157">
        <f>SUM(Q53)</f>
        <v>0</v>
      </c>
      <c r="R186" s="157">
        <f>SUM(P186:Q186)</f>
        <v>2579</v>
      </c>
      <c r="S186" s="218">
        <f>SUM(S53)</f>
        <v>853</v>
      </c>
      <c r="T186" s="219">
        <f>SUM(S186/R186)</f>
        <v>0.33074835207444747</v>
      </c>
      <c r="U186" s="159"/>
      <c r="V186" s="159"/>
      <c r="W186" s="157"/>
      <c r="X186" s="159"/>
      <c r="Y186" s="157"/>
      <c r="Z186" s="165"/>
      <c r="AA186" s="159"/>
      <c r="AB186" s="160"/>
      <c r="AC186" s="160"/>
      <c r="AD186" s="161"/>
      <c r="AE186" s="160"/>
      <c r="AF186" s="160"/>
      <c r="AG186" s="160"/>
      <c r="AH186" s="222"/>
      <c r="AI186" s="223"/>
    </row>
    <row r="187" spans="1:35" ht="12.75">
      <c r="A187" s="9"/>
      <c r="B187" s="9"/>
      <c r="C187" s="9"/>
      <c r="D187" s="7" t="s">
        <v>547</v>
      </c>
      <c r="E187" s="26" t="s">
        <v>548</v>
      </c>
      <c r="F187" s="159"/>
      <c r="G187" s="159"/>
      <c r="H187" s="157"/>
      <c r="I187" s="159"/>
      <c r="J187" s="157"/>
      <c r="K187" s="157"/>
      <c r="L187" s="157"/>
      <c r="M187" s="157"/>
      <c r="N187" s="157"/>
      <c r="O187" s="157"/>
      <c r="P187" s="157"/>
      <c r="Q187" s="157"/>
      <c r="R187" s="157"/>
      <c r="S187" s="218"/>
      <c r="T187" s="219"/>
      <c r="U187" s="159"/>
      <c r="V187" s="159"/>
      <c r="W187" s="157"/>
      <c r="X187" s="159"/>
      <c r="Y187" s="157"/>
      <c r="Z187" s="165"/>
      <c r="AA187" s="159"/>
      <c r="AB187" s="160"/>
      <c r="AC187" s="160"/>
      <c r="AD187" s="161"/>
      <c r="AE187" s="160"/>
      <c r="AF187" s="160"/>
      <c r="AG187" s="160"/>
      <c r="AH187" s="222"/>
      <c r="AI187" s="223"/>
    </row>
    <row r="188" spans="1:35" ht="12.75">
      <c r="A188" s="9"/>
      <c r="B188" s="9"/>
      <c r="C188" s="9"/>
      <c r="D188" s="13" t="s">
        <v>549</v>
      </c>
      <c r="E188" s="28" t="s">
        <v>550</v>
      </c>
      <c r="F188" s="159"/>
      <c r="G188" s="159"/>
      <c r="H188" s="157"/>
      <c r="I188" s="159"/>
      <c r="J188" s="157"/>
      <c r="K188" s="157"/>
      <c r="L188" s="157"/>
      <c r="M188" s="157"/>
      <c r="N188" s="157"/>
      <c r="O188" s="157"/>
      <c r="P188" s="157"/>
      <c r="Q188" s="157"/>
      <c r="R188" s="157"/>
      <c r="S188" s="218"/>
      <c r="T188" s="219"/>
      <c r="U188" s="157">
        <f>SUM(U55)</f>
        <v>15741</v>
      </c>
      <c r="V188" s="159">
        <f>SUM(V55)</f>
        <v>0</v>
      </c>
      <c r="W188" s="157">
        <f>SUM(U188:V188)</f>
        <v>15741</v>
      </c>
      <c r="X188" s="157">
        <f>SUM(X55)</f>
        <v>0</v>
      </c>
      <c r="Y188" s="157">
        <f>SUM(W188:X188)</f>
        <v>15741</v>
      </c>
      <c r="Z188" s="157">
        <f>SUM(Z55)</f>
        <v>12113</v>
      </c>
      <c r="AA188" s="157">
        <f>SUM(Y188:Z188)</f>
        <v>27854</v>
      </c>
      <c r="AB188" s="157">
        <f>SUM(AB55)</f>
        <v>3036</v>
      </c>
      <c r="AC188" s="160">
        <f>SUM(AA188:AB188)</f>
        <v>30890</v>
      </c>
      <c r="AD188" s="157">
        <f>SUM(AD55)</f>
        <v>0</v>
      </c>
      <c r="AE188" s="160">
        <f t="shared" si="32"/>
        <v>30890</v>
      </c>
      <c r="AF188" s="160">
        <f>SUM(AF55)</f>
        <v>0</v>
      </c>
      <c r="AG188" s="160">
        <f t="shared" si="33"/>
        <v>30890</v>
      </c>
      <c r="AH188" s="222">
        <f>SUM(AH55)</f>
        <v>30215</v>
      </c>
      <c r="AI188" s="223">
        <f t="shared" si="40"/>
        <v>0.978148268047912</v>
      </c>
    </row>
    <row r="189" spans="1:35" ht="12.75">
      <c r="A189" s="9"/>
      <c r="B189" s="9"/>
      <c r="C189" s="9"/>
      <c r="D189" s="13" t="s">
        <v>598</v>
      </c>
      <c r="E189" s="28" t="s">
        <v>603</v>
      </c>
      <c r="F189" s="157"/>
      <c r="G189" s="157"/>
      <c r="H189" s="157"/>
      <c r="I189" s="159"/>
      <c r="J189" s="157"/>
      <c r="K189" s="157"/>
      <c r="L189" s="157"/>
      <c r="M189" s="157"/>
      <c r="N189" s="157"/>
      <c r="O189" s="157"/>
      <c r="P189" s="157"/>
      <c r="Q189" s="157"/>
      <c r="R189" s="157"/>
      <c r="S189" s="218"/>
      <c r="T189" s="219"/>
      <c r="U189" s="157">
        <f>SUM(U109+U137)</f>
        <v>57610</v>
      </c>
      <c r="V189" s="157">
        <f>SUM(V109+V137)</f>
        <v>275</v>
      </c>
      <c r="W189" s="157">
        <f>SUM(U189:V189)</f>
        <v>57885</v>
      </c>
      <c r="X189" s="157">
        <f>SUM(X109+X137)</f>
        <v>0</v>
      </c>
      <c r="Y189" s="157">
        <f>SUM(W189:X189)</f>
        <v>57885</v>
      </c>
      <c r="Z189" s="157">
        <f>SUM(Z109+Z137)</f>
        <v>3124</v>
      </c>
      <c r="AA189" s="157">
        <f>SUM(Y189:Z189)</f>
        <v>61009</v>
      </c>
      <c r="AB189" s="157">
        <f>SUM(AB106+AB131)</f>
        <v>6254</v>
      </c>
      <c r="AC189" s="160">
        <f>SUM(AA189:AB189)</f>
        <v>67263</v>
      </c>
      <c r="AD189" s="157">
        <f>SUM(AD106+AD131)</f>
        <v>49</v>
      </c>
      <c r="AE189" s="160">
        <f t="shared" si="32"/>
        <v>67312</v>
      </c>
      <c r="AF189" s="160">
        <f>SUM(AF109+AF137)</f>
        <v>1690</v>
      </c>
      <c r="AG189" s="160">
        <f t="shared" si="33"/>
        <v>69002</v>
      </c>
      <c r="AH189" s="222">
        <f>SUM(AH106+AH131)</f>
        <v>46236</v>
      </c>
      <c r="AI189" s="223">
        <f t="shared" si="40"/>
        <v>0.6700675342743688</v>
      </c>
    </row>
    <row r="190" spans="1:35" ht="12.75">
      <c r="A190" s="9"/>
      <c r="B190" s="9"/>
      <c r="C190" s="9"/>
      <c r="D190" s="13" t="s">
        <v>551</v>
      </c>
      <c r="E190" s="28" t="s">
        <v>552</v>
      </c>
      <c r="F190" s="159"/>
      <c r="G190" s="159"/>
      <c r="H190" s="157"/>
      <c r="I190" s="159"/>
      <c r="J190" s="157"/>
      <c r="K190" s="157"/>
      <c r="L190" s="157"/>
      <c r="M190" s="157"/>
      <c r="N190" s="157"/>
      <c r="O190" s="157"/>
      <c r="P190" s="157"/>
      <c r="Q190" s="157"/>
      <c r="R190" s="157"/>
      <c r="S190" s="218"/>
      <c r="T190" s="219"/>
      <c r="U190" s="159">
        <f>SUM(U56)</f>
        <v>0</v>
      </c>
      <c r="V190" s="159">
        <f>SUM(V56)</f>
        <v>0</v>
      </c>
      <c r="W190" s="157">
        <f>SUM(U190:V190)</f>
        <v>0</v>
      </c>
      <c r="X190" s="159">
        <f>SUM(X56)</f>
        <v>0</v>
      </c>
      <c r="Y190" s="157">
        <f>SUM(W190:X190)</f>
        <v>0</v>
      </c>
      <c r="Z190" s="159">
        <f>SUM(Z56)</f>
        <v>0</v>
      </c>
      <c r="AA190" s="157">
        <f>SUM(Y190:Z190)</f>
        <v>0</v>
      </c>
      <c r="AB190" s="157">
        <f>SUM(AB57)</f>
        <v>0</v>
      </c>
      <c r="AC190" s="160">
        <f>SUM(AA190:AB190)</f>
        <v>0</v>
      </c>
      <c r="AD190" s="157">
        <f>SUM(AD57)</f>
        <v>0</v>
      </c>
      <c r="AE190" s="160">
        <f t="shared" si="32"/>
        <v>0</v>
      </c>
      <c r="AF190" s="160">
        <f>SUM(AF56)</f>
        <v>54</v>
      </c>
      <c r="AG190" s="160">
        <f t="shared" si="33"/>
        <v>54</v>
      </c>
      <c r="AH190" s="222">
        <f>SUM(AH56)</f>
        <v>54</v>
      </c>
      <c r="AI190" s="223">
        <f t="shared" si="40"/>
        <v>1</v>
      </c>
    </row>
    <row r="191" spans="1:35" ht="12.75">
      <c r="A191" s="9"/>
      <c r="B191" s="9"/>
      <c r="C191" s="9"/>
      <c r="D191" s="13" t="s">
        <v>553</v>
      </c>
      <c r="E191" s="28" t="s">
        <v>554</v>
      </c>
      <c r="F191" s="159"/>
      <c r="G191" s="159"/>
      <c r="H191" s="157"/>
      <c r="I191" s="159"/>
      <c r="J191" s="157"/>
      <c r="K191" s="157"/>
      <c r="L191" s="157"/>
      <c r="M191" s="157"/>
      <c r="N191" s="157"/>
      <c r="O191" s="157"/>
      <c r="P191" s="157"/>
      <c r="Q191" s="157"/>
      <c r="R191" s="157"/>
      <c r="S191" s="218"/>
      <c r="T191" s="219"/>
      <c r="U191" s="159">
        <f>SUM(U57)</f>
        <v>0</v>
      </c>
      <c r="V191" s="159">
        <f>SUM(V57)</f>
        <v>0</v>
      </c>
      <c r="W191" s="157">
        <f>SUM(U191:V191)</f>
        <v>0</v>
      </c>
      <c r="X191" s="159">
        <f>SUM(X57)</f>
        <v>0</v>
      </c>
      <c r="Y191" s="157">
        <f>SUM(W191:X191)</f>
        <v>0</v>
      </c>
      <c r="Z191" s="159">
        <f>SUM(Z57)</f>
        <v>0</v>
      </c>
      <c r="AA191" s="157">
        <f>SUM(Y191:Z191)</f>
        <v>0</v>
      </c>
      <c r="AB191" s="157">
        <f>SUM(AB58)</f>
        <v>0</v>
      </c>
      <c r="AC191" s="160">
        <f>SUM(AA191:AB191)</f>
        <v>0</v>
      </c>
      <c r="AD191" s="157">
        <f>SUM(AD58)</f>
        <v>0</v>
      </c>
      <c r="AE191" s="160">
        <f t="shared" si="32"/>
        <v>0</v>
      </c>
      <c r="AF191" s="160">
        <f>SUM(AF57)</f>
        <v>140</v>
      </c>
      <c r="AG191" s="160">
        <f t="shared" si="33"/>
        <v>140</v>
      </c>
      <c r="AH191" s="222">
        <f>SUM(AH57)</f>
        <v>140</v>
      </c>
      <c r="AI191" s="223">
        <f t="shared" si="40"/>
        <v>1</v>
      </c>
    </row>
    <row r="192" spans="1:35" ht="12.75">
      <c r="A192" s="9"/>
      <c r="B192" s="9"/>
      <c r="C192" s="9"/>
      <c r="D192" s="7" t="s">
        <v>555</v>
      </c>
      <c r="E192" s="26" t="s">
        <v>556</v>
      </c>
      <c r="F192" s="159"/>
      <c r="G192" s="159"/>
      <c r="H192" s="157"/>
      <c r="I192" s="159"/>
      <c r="J192" s="157"/>
      <c r="K192" s="157"/>
      <c r="L192" s="157"/>
      <c r="M192" s="157"/>
      <c r="N192" s="157"/>
      <c r="O192" s="157"/>
      <c r="P192" s="157"/>
      <c r="Q192" s="157"/>
      <c r="R192" s="157"/>
      <c r="S192" s="218"/>
      <c r="T192" s="219"/>
      <c r="U192" s="159"/>
      <c r="V192" s="159"/>
      <c r="W192" s="157"/>
      <c r="X192" s="159"/>
      <c r="Y192" s="157"/>
      <c r="Z192" s="165"/>
      <c r="AA192" s="159"/>
      <c r="AB192" s="160"/>
      <c r="AC192" s="160"/>
      <c r="AD192" s="161"/>
      <c r="AE192" s="160">
        <f t="shared" si="32"/>
        <v>0</v>
      </c>
      <c r="AF192" s="160"/>
      <c r="AG192" s="160">
        <f t="shared" si="33"/>
        <v>0</v>
      </c>
      <c r="AH192" s="222">
        <f>SUM(AH58)</f>
        <v>0</v>
      </c>
      <c r="AI192" s="223"/>
    </row>
    <row r="193" spans="1:35" ht="12.75">
      <c r="A193" s="9"/>
      <c r="B193" s="9"/>
      <c r="C193" s="9"/>
      <c r="D193" s="10" t="s">
        <v>557</v>
      </c>
      <c r="E193" s="28" t="s">
        <v>558</v>
      </c>
      <c r="F193" s="157">
        <f aca="true" t="shared" si="52" ref="F193:G195">SUM(F59)</f>
        <v>600</v>
      </c>
      <c r="G193" s="157">
        <f t="shared" si="52"/>
        <v>0</v>
      </c>
      <c r="H193" s="157">
        <f>SUM(F193:G193)</f>
        <v>600</v>
      </c>
      <c r="I193" s="157">
        <f>SUM(I59)</f>
        <v>0</v>
      </c>
      <c r="J193" s="157">
        <f>SUM(H193:I193)</f>
        <v>600</v>
      </c>
      <c r="K193" s="157">
        <f>SUM(K59)</f>
        <v>0</v>
      </c>
      <c r="L193" s="157">
        <f>SUM(J193:K193)</f>
        <v>600</v>
      </c>
      <c r="M193" s="157">
        <f>SUM(M60)</f>
        <v>0</v>
      </c>
      <c r="N193" s="157">
        <f t="shared" si="51"/>
        <v>600</v>
      </c>
      <c r="O193" s="157">
        <f>SUM(O60)</f>
        <v>0</v>
      </c>
      <c r="P193" s="157">
        <f>SUM(N193:O193)</f>
        <v>600</v>
      </c>
      <c r="Q193" s="157">
        <f aca="true" t="shared" si="53" ref="Q193:Q198">SUM(Q59)</f>
        <v>-200</v>
      </c>
      <c r="R193" s="157">
        <f>SUM(P193:Q193)</f>
        <v>400</v>
      </c>
      <c r="S193" s="218">
        <f>SUM(S59)</f>
        <v>91</v>
      </c>
      <c r="T193" s="219">
        <f>SUM(S193/R193)</f>
        <v>0.2275</v>
      </c>
      <c r="U193" s="159"/>
      <c r="V193" s="159"/>
      <c r="W193" s="157"/>
      <c r="X193" s="159"/>
      <c r="Y193" s="157"/>
      <c r="Z193" s="165"/>
      <c r="AA193" s="159"/>
      <c r="AB193" s="160"/>
      <c r="AC193" s="160"/>
      <c r="AD193" s="161"/>
      <c r="AE193" s="160">
        <f t="shared" si="32"/>
        <v>0</v>
      </c>
      <c r="AF193" s="160"/>
      <c r="AG193" s="160"/>
      <c r="AH193" s="222"/>
      <c r="AI193" s="223"/>
    </row>
    <row r="194" spans="1:35" ht="12.75">
      <c r="A194" s="9"/>
      <c r="B194" s="9"/>
      <c r="C194" s="9"/>
      <c r="D194" s="10" t="s">
        <v>559</v>
      </c>
      <c r="E194" s="28" t="s">
        <v>560</v>
      </c>
      <c r="F194" s="157">
        <f t="shared" si="52"/>
        <v>630</v>
      </c>
      <c r="G194" s="157">
        <f t="shared" si="52"/>
        <v>0</v>
      </c>
      <c r="H194" s="157">
        <f>SUM(F194:G194)</f>
        <v>630</v>
      </c>
      <c r="I194" s="157">
        <f>SUM(I60)</f>
        <v>0</v>
      </c>
      <c r="J194" s="157">
        <f>SUM(H194:I194)</f>
        <v>630</v>
      </c>
      <c r="K194" s="157">
        <f>SUM(K60)</f>
        <v>0</v>
      </c>
      <c r="L194" s="157">
        <f>SUM(J194:K194)</f>
        <v>630</v>
      </c>
      <c r="M194" s="157">
        <f>SUM(M61)</f>
        <v>6254</v>
      </c>
      <c r="N194" s="157">
        <f t="shared" si="51"/>
        <v>6884</v>
      </c>
      <c r="O194" s="157">
        <f>SUM(O61)</f>
        <v>49</v>
      </c>
      <c r="P194" s="157">
        <f>SUM(N194:O194)</f>
        <v>6933</v>
      </c>
      <c r="Q194" s="157">
        <f t="shared" si="53"/>
        <v>330</v>
      </c>
      <c r="R194" s="157">
        <f aca="true" t="shared" si="54" ref="R194:R222">SUM(P194:Q194)</f>
        <v>7263</v>
      </c>
      <c r="S194" s="218">
        <f>SUM(S60)</f>
        <v>960</v>
      </c>
      <c r="T194" s="219">
        <f>SUM(S194/R194)</f>
        <v>0.13217678645187939</v>
      </c>
      <c r="U194" s="159"/>
      <c r="V194" s="159"/>
      <c r="W194" s="157"/>
      <c r="X194" s="159"/>
      <c r="Y194" s="157"/>
      <c r="Z194" s="165"/>
      <c r="AA194" s="159"/>
      <c r="AB194" s="160"/>
      <c r="AC194" s="160"/>
      <c r="AD194" s="161"/>
      <c r="AE194" s="160">
        <f t="shared" si="32"/>
        <v>0</v>
      </c>
      <c r="AF194" s="160"/>
      <c r="AG194" s="160"/>
      <c r="AH194" s="222"/>
      <c r="AI194" s="223"/>
    </row>
    <row r="195" spans="1:35" ht="12.75">
      <c r="A195" s="9"/>
      <c r="B195" s="9"/>
      <c r="C195" s="9"/>
      <c r="D195" s="10" t="s">
        <v>561</v>
      </c>
      <c r="E195" s="28" t="s">
        <v>604</v>
      </c>
      <c r="F195" s="157">
        <f t="shared" si="52"/>
        <v>86926</v>
      </c>
      <c r="G195" s="157">
        <f t="shared" si="52"/>
        <v>0</v>
      </c>
      <c r="H195" s="157">
        <f>SUM(F195:G195)</f>
        <v>86926</v>
      </c>
      <c r="I195" s="157">
        <f>SUM(I61)</f>
        <v>-500</v>
      </c>
      <c r="J195" s="157">
        <f>SUM(H195:I195)</f>
        <v>86426</v>
      </c>
      <c r="K195" s="157">
        <f>SUM(K61)</f>
        <v>-6583</v>
      </c>
      <c r="L195" s="157">
        <f>SUM(J195:K195)</f>
        <v>79843</v>
      </c>
      <c r="M195" s="157">
        <f>SUM(M62)</f>
        <v>0</v>
      </c>
      <c r="N195" s="157">
        <f t="shared" si="51"/>
        <v>79843</v>
      </c>
      <c r="O195" s="157">
        <f>SUM(O62)</f>
        <v>0</v>
      </c>
      <c r="P195" s="157">
        <f>SUM(N195:O195)</f>
        <v>79843</v>
      </c>
      <c r="Q195" s="157">
        <f t="shared" si="53"/>
        <v>1690</v>
      </c>
      <c r="R195" s="157">
        <f t="shared" si="54"/>
        <v>81533</v>
      </c>
      <c r="S195" s="218">
        <f>SUM(S61)</f>
        <v>77906</v>
      </c>
      <c r="T195" s="219">
        <f>SUM(S195/R195)</f>
        <v>0.9555149448689487</v>
      </c>
      <c r="U195" s="159"/>
      <c r="V195" s="159"/>
      <c r="W195" s="157"/>
      <c r="X195" s="159"/>
      <c r="Y195" s="157"/>
      <c r="Z195" s="165"/>
      <c r="AA195" s="159"/>
      <c r="AB195" s="160"/>
      <c r="AC195" s="160"/>
      <c r="AD195" s="161"/>
      <c r="AE195" s="160">
        <f t="shared" si="32"/>
        <v>0</v>
      </c>
      <c r="AF195" s="160"/>
      <c r="AG195" s="160"/>
      <c r="AH195" s="222"/>
      <c r="AI195" s="223"/>
    </row>
    <row r="196" spans="1:35" ht="22.5">
      <c r="A196" s="9"/>
      <c r="B196" s="9"/>
      <c r="C196" s="9"/>
      <c r="D196" s="7" t="s">
        <v>563</v>
      </c>
      <c r="E196" s="43" t="s">
        <v>564</v>
      </c>
      <c r="F196" s="159"/>
      <c r="G196" s="159"/>
      <c r="H196" s="157"/>
      <c r="I196" s="159"/>
      <c r="J196" s="157"/>
      <c r="K196" s="157"/>
      <c r="L196" s="157"/>
      <c r="M196" s="157"/>
      <c r="N196" s="157"/>
      <c r="O196" s="157"/>
      <c r="P196" s="157"/>
      <c r="Q196" s="157">
        <f t="shared" si="53"/>
        <v>0</v>
      </c>
      <c r="R196" s="157">
        <f t="shared" si="54"/>
        <v>0</v>
      </c>
      <c r="S196" s="218"/>
      <c r="T196" s="219"/>
      <c r="U196" s="157">
        <f>SUM(U62)</f>
        <v>3500</v>
      </c>
      <c r="V196" s="159">
        <f>SUM(V62)</f>
        <v>0</v>
      </c>
      <c r="W196" s="157">
        <f>SUM(U196:V196)</f>
        <v>3500</v>
      </c>
      <c r="X196" s="157">
        <f>SUM(X62)</f>
        <v>0</v>
      </c>
      <c r="Y196" s="157">
        <f>SUM(W196:X196)</f>
        <v>3500</v>
      </c>
      <c r="Z196" s="157">
        <f>SUM(Z62)</f>
        <v>-847</v>
      </c>
      <c r="AA196" s="157">
        <f>SUM(Y196:Z196)</f>
        <v>2653</v>
      </c>
      <c r="AB196" s="157">
        <f>SUM(AB62)</f>
        <v>0</v>
      </c>
      <c r="AC196" s="160">
        <f>SUM(AA196:AB196)</f>
        <v>2653</v>
      </c>
      <c r="AD196" s="157">
        <f>SUM(AD62)</f>
        <v>0</v>
      </c>
      <c r="AE196" s="160">
        <f t="shared" si="32"/>
        <v>2653</v>
      </c>
      <c r="AF196" s="160">
        <f>SUM(AF62)</f>
        <v>810</v>
      </c>
      <c r="AG196" s="160">
        <f t="shared" si="33"/>
        <v>3463</v>
      </c>
      <c r="AH196" s="222">
        <f>SUM(AH62)</f>
        <v>0</v>
      </c>
      <c r="AI196" s="223">
        <f t="shared" si="40"/>
        <v>0</v>
      </c>
    </row>
    <row r="197" spans="1:35" ht="12.75">
      <c r="A197" s="9"/>
      <c r="B197" s="9"/>
      <c r="C197" s="9"/>
      <c r="D197" s="7" t="s">
        <v>565</v>
      </c>
      <c r="E197" s="26" t="s">
        <v>566</v>
      </c>
      <c r="F197" s="157">
        <f>SUM(F63)</f>
        <v>3500</v>
      </c>
      <c r="G197" s="157">
        <f>SUM(G63)</f>
        <v>0</v>
      </c>
      <c r="H197" s="157">
        <f>SUM(F197:G197)</f>
        <v>3500</v>
      </c>
      <c r="I197" s="157">
        <f>SUM(I63)</f>
        <v>0</v>
      </c>
      <c r="J197" s="157">
        <f>SUM(H197:I197)</f>
        <v>3500</v>
      </c>
      <c r="K197" s="157">
        <f>SUM(K63)</f>
        <v>-847</v>
      </c>
      <c r="L197" s="157">
        <f>SUM(J197:K197)</f>
        <v>2653</v>
      </c>
      <c r="M197" s="157">
        <f>SUM(M64)</f>
        <v>0</v>
      </c>
      <c r="N197" s="157">
        <f t="shared" si="51"/>
        <v>2653</v>
      </c>
      <c r="O197" s="157">
        <f>SUM(O64)</f>
        <v>0</v>
      </c>
      <c r="P197" s="157">
        <f>SUM(N197:O197)</f>
        <v>2653</v>
      </c>
      <c r="Q197" s="157">
        <f t="shared" si="53"/>
        <v>810</v>
      </c>
      <c r="R197" s="157">
        <f t="shared" si="54"/>
        <v>3463</v>
      </c>
      <c r="S197" s="218">
        <f>SUM(S63)</f>
        <v>57</v>
      </c>
      <c r="T197" s="219">
        <f>SUM(S197/R197)</f>
        <v>0.01645971700837424</v>
      </c>
      <c r="U197" s="159"/>
      <c r="V197" s="159"/>
      <c r="W197" s="157"/>
      <c r="X197" s="159"/>
      <c r="Y197" s="157"/>
      <c r="Z197" s="165"/>
      <c r="AA197" s="159"/>
      <c r="AB197" s="157">
        <f>SUM(AB63)</f>
        <v>0</v>
      </c>
      <c r="AC197" s="160">
        <f aca="true" t="shared" si="55" ref="AC197:AC207">SUM(AA197:AB197)</f>
        <v>0</v>
      </c>
      <c r="AD197" s="157">
        <f>SUM(AD63)</f>
        <v>0</v>
      </c>
      <c r="AE197" s="160"/>
      <c r="AF197" s="160"/>
      <c r="AG197" s="160">
        <f t="shared" si="33"/>
        <v>0</v>
      </c>
      <c r="AH197" s="222">
        <f>SUM(AH63)</f>
        <v>0</v>
      </c>
      <c r="AI197" s="223"/>
    </row>
    <row r="198" spans="1:35" ht="42" customHeight="1">
      <c r="A198" s="9"/>
      <c r="B198" s="9"/>
      <c r="C198" s="9"/>
      <c r="D198" s="7" t="s">
        <v>567</v>
      </c>
      <c r="E198" s="70" t="s">
        <v>613</v>
      </c>
      <c r="F198" s="159"/>
      <c r="G198" s="157">
        <f>SUM(G64)</f>
        <v>38510</v>
      </c>
      <c r="H198" s="157">
        <f>SUM(F198:G198)</f>
        <v>38510</v>
      </c>
      <c r="I198" s="157">
        <f>SUM(I64)</f>
        <v>0</v>
      </c>
      <c r="J198" s="157">
        <f>SUM(H198:I198)</f>
        <v>38510</v>
      </c>
      <c r="K198" s="157">
        <f>SUM(K64)</f>
        <v>-38510</v>
      </c>
      <c r="L198" s="157">
        <f>SUM(J198:K198)</f>
        <v>0</v>
      </c>
      <c r="M198" s="157">
        <f>SUM(M65)</f>
        <v>0</v>
      </c>
      <c r="N198" s="157">
        <f t="shared" si="51"/>
        <v>0</v>
      </c>
      <c r="O198" s="157">
        <f>SUM(O65)</f>
        <v>0</v>
      </c>
      <c r="P198" s="157">
        <f>SUM(N198:O198)</f>
        <v>0</v>
      </c>
      <c r="Q198" s="157">
        <f t="shared" si="53"/>
        <v>0</v>
      </c>
      <c r="R198" s="157">
        <f t="shared" si="54"/>
        <v>0</v>
      </c>
      <c r="S198" s="218"/>
      <c r="T198" s="219"/>
      <c r="U198" s="157">
        <f>SUM(U64)</f>
        <v>0</v>
      </c>
      <c r="V198" s="157">
        <f>SUM(V64)</f>
        <v>38510</v>
      </c>
      <c r="W198" s="157">
        <f>SUM(U198:V198)</f>
        <v>38510</v>
      </c>
      <c r="X198" s="157">
        <f>SUM(X64)</f>
        <v>0</v>
      </c>
      <c r="Y198" s="157">
        <f>SUM(W198:X198)</f>
        <v>38510</v>
      </c>
      <c r="Z198" s="157">
        <f>SUM(Z64)</f>
        <v>0</v>
      </c>
      <c r="AA198" s="157">
        <f>SUM(Y198:Z198)</f>
        <v>38510</v>
      </c>
      <c r="AB198" s="157">
        <f>SUM(AB64)</f>
        <v>0</v>
      </c>
      <c r="AC198" s="160">
        <f t="shared" si="55"/>
        <v>38510</v>
      </c>
      <c r="AD198" s="157">
        <f>SUM(AD64)</f>
        <v>0</v>
      </c>
      <c r="AE198" s="160">
        <f t="shared" si="32"/>
        <v>38510</v>
      </c>
      <c r="AF198" s="160">
        <f>SUM(AF64)</f>
        <v>0</v>
      </c>
      <c r="AG198" s="160">
        <f t="shared" si="33"/>
        <v>38510</v>
      </c>
      <c r="AH198" s="222">
        <f>SUM(AH64)</f>
        <v>38510</v>
      </c>
      <c r="AI198" s="223">
        <f t="shared" si="40"/>
        <v>1</v>
      </c>
    </row>
    <row r="199" spans="1:35" ht="12.75">
      <c r="A199" s="9"/>
      <c r="B199" s="9"/>
      <c r="C199" s="2" t="s">
        <v>569</v>
      </c>
      <c r="D199" s="10"/>
      <c r="E199" s="34"/>
      <c r="F199" s="159"/>
      <c r="G199" s="159"/>
      <c r="H199" s="157"/>
      <c r="I199" s="159"/>
      <c r="J199" s="157"/>
      <c r="K199" s="157"/>
      <c r="L199" s="157"/>
      <c r="M199" s="157"/>
      <c r="N199" s="157"/>
      <c r="O199" s="157"/>
      <c r="P199" s="157"/>
      <c r="Q199" s="157"/>
      <c r="R199" s="157"/>
      <c r="S199" s="218"/>
      <c r="T199" s="219"/>
      <c r="U199" s="159"/>
      <c r="V199" s="159"/>
      <c r="W199" s="157"/>
      <c r="X199" s="159"/>
      <c r="Y199" s="157"/>
      <c r="Z199" s="165"/>
      <c r="AA199" s="159"/>
      <c r="AB199" s="157"/>
      <c r="AC199" s="160"/>
      <c r="AD199" s="161"/>
      <c r="AE199" s="160"/>
      <c r="AF199" s="160"/>
      <c r="AG199" s="160"/>
      <c r="AH199" s="222"/>
      <c r="AI199" s="223"/>
    </row>
    <row r="200" spans="1:35" ht="12.75">
      <c r="A200" s="9"/>
      <c r="B200" s="9"/>
      <c r="C200" s="9"/>
      <c r="D200" s="7" t="s">
        <v>571</v>
      </c>
      <c r="E200" s="26" t="s">
        <v>572</v>
      </c>
      <c r="F200" s="159"/>
      <c r="G200" s="159"/>
      <c r="H200" s="157"/>
      <c r="I200" s="159"/>
      <c r="J200" s="157"/>
      <c r="K200" s="157"/>
      <c r="L200" s="157"/>
      <c r="M200" s="157"/>
      <c r="N200" s="157"/>
      <c r="O200" s="157"/>
      <c r="P200" s="157"/>
      <c r="Q200" s="157"/>
      <c r="R200" s="157"/>
      <c r="S200" s="218"/>
      <c r="T200" s="219"/>
      <c r="U200" s="159"/>
      <c r="V200" s="159"/>
      <c r="W200" s="157"/>
      <c r="X200" s="159"/>
      <c r="Y200" s="157"/>
      <c r="Z200" s="165"/>
      <c r="AA200" s="159"/>
      <c r="AB200" s="157"/>
      <c r="AC200" s="160"/>
      <c r="AD200" s="161"/>
      <c r="AE200" s="160"/>
      <c r="AF200" s="160"/>
      <c r="AG200" s="160"/>
      <c r="AH200" s="222"/>
      <c r="AI200" s="223"/>
    </row>
    <row r="201" spans="1:35" ht="12.75">
      <c r="A201" s="9"/>
      <c r="B201" s="9"/>
      <c r="C201" s="9"/>
      <c r="D201" s="10" t="s">
        <v>501</v>
      </c>
      <c r="E201" s="28" t="s">
        <v>573</v>
      </c>
      <c r="F201" s="159"/>
      <c r="G201" s="159"/>
      <c r="H201" s="157"/>
      <c r="I201" s="159"/>
      <c r="J201" s="157"/>
      <c r="K201" s="157"/>
      <c r="L201" s="157"/>
      <c r="M201" s="157"/>
      <c r="N201" s="157"/>
      <c r="O201" s="157"/>
      <c r="P201" s="157"/>
      <c r="Q201" s="157"/>
      <c r="R201" s="157"/>
      <c r="S201" s="218"/>
      <c r="T201" s="219"/>
      <c r="U201" s="157">
        <f>SUM(U67)</f>
        <v>3635</v>
      </c>
      <c r="V201" s="159"/>
      <c r="W201" s="157">
        <f aca="true" t="shared" si="56" ref="W201:W207">SUM(U201:V201)</f>
        <v>3635</v>
      </c>
      <c r="X201" s="157">
        <f>SUM(X67)</f>
        <v>0</v>
      </c>
      <c r="Y201" s="157">
        <f>SUM(W201:X201)</f>
        <v>3635</v>
      </c>
      <c r="Z201" s="157">
        <f>SUM(Z67)</f>
        <v>0</v>
      </c>
      <c r="AA201" s="157">
        <f>SUM(Y201:Z201)</f>
        <v>3635</v>
      </c>
      <c r="AB201" s="157">
        <f aca="true" t="shared" si="57" ref="AB201:AB207">SUM(AB67)</f>
        <v>0</v>
      </c>
      <c r="AC201" s="160">
        <f t="shared" si="55"/>
        <v>3635</v>
      </c>
      <c r="AD201" s="157">
        <f aca="true" t="shared" si="58" ref="AD201:AD207">SUM(AD67)</f>
        <v>0</v>
      </c>
      <c r="AE201" s="160">
        <f t="shared" si="32"/>
        <v>3635</v>
      </c>
      <c r="AF201" s="160">
        <f>SUM(AF67)</f>
        <v>-2738</v>
      </c>
      <c r="AG201" s="160">
        <f t="shared" si="33"/>
        <v>897</v>
      </c>
      <c r="AH201" s="222">
        <f aca="true" t="shared" si="59" ref="AH201:AH207">SUM(AH67)</f>
        <v>40</v>
      </c>
      <c r="AI201" s="223">
        <f t="shared" si="40"/>
        <v>0.044593088071348944</v>
      </c>
    </row>
    <row r="202" spans="1:35" ht="12.75">
      <c r="A202" s="9"/>
      <c r="B202" s="9"/>
      <c r="C202" s="9"/>
      <c r="D202" s="10" t="s">
        <v>503</v>
      </c>
      <c r="E202" s="28" t="s">
        <v>574</v>
      </c>
      <c r="F202" s="159"/>
      <c r="G202" s="159"/>
      <c r="H202" s="157"/>
      <c r="I202" s="159"/>
      <c r="J202" s="157"/>
      <c r="K202" s="157"/>
      <c r="L202" s="157"/>
      <c r="M202" s="157"/>
      <c r="N202" s="157"/>
      <c r="O202" s="157"/>
      <c r="P202" s="157"/>
      <c r="Q202" s="157"/>
      <c r="R202" s="157"/>
      <c r="S202" s="218"/>
      <c r="T202" s="219"/>
      <c r="U202" s="157">
        <f>SUM(U68)</f>
        <v>114961</v>
      </c>
      <c r="V202" s="159"/>
      <c r="W202" s="157">
        <f t="shared" si="56"/>
        <v>114961</v>
      </c>
      <c r="X202" s="157">
        <f>SUM(X68)</f>
        <v>0</v>
      </c>
      <c r="Y202" s="157">
        <f aca="true" t="shared" si="60" ref="Y202:Y207">SUM(W202:X202)</f>
        <v>114961</v>
      </c>
      <c r="Z202" s="157">
        <f>SUM(Z68)</f>
        <v>8655</v>
      </c>
      <c r="AA202" s="157">
        <f aca="true" t="shared" si="61" ref="AA202:AA207">SUM(Y202:Z202)</f>
        <v>123616</v>
      </c>
      <c r="AB202" s="157">
        <f t="shared" si="57"/>
        <v>0</v>
      </c>
      <c r="AC202" s="160">
        <f t="shared" si="55"/>
        <v>123616</v>
      </c>
      <c r="AD202" s="157">
        <f t="shared" si="58"/>
        <v>0</v>
      </c>
      <c r="AE202" s="160">
        <f t="shared" si="32"/>
        <v>123616</v>
      </c>
      <c r="AF202" s="160">
        <f>SUM(AF68)</f>
        <v>-2912</v>
      </c>
      <c r="AG202" s="160">
        <f t="shared" si="33"/>
        <v>120704</v>
      </c>
      <c r="AH202" s="222">
        <f t="shared" si="59"/>
        <v>59051</v>
      </c>
      <c r="AI202" s="223">
        <f t="shared" si="40"/>
        <v>0.4892215668080594</v>
      </c>
    </row>
    <row r="203" spans="1:35" ht="12.75">
      <c r="A203" s="9"/>
      <c r="B203" s="9"/>
      <c r="C203" s="9"/>
      <c r="D203" s="10" t="s">
        <v>575</v>
      </c>
      <c r="E203" s="28" t="s">
        <v>576</v>
      </c>
      <c r="F203" s="159"/>
      <c r="G203" s="159"/>
      <c r="H203" s="157"/>
      <c r="I203" s="159"/>
      <c r="J203" s="157"/>
      <c r="K203" s="157"/>
      <c r="L203" s="157"/>
      <c r="M203" s="157"/>
      <c r="N203" s="157"/>
      <c r="O203" s="157"/>
      <c r="P203" s="157"/>
      <c r="Q203" s="157"/>
      <c r="R203" s="157"/>
      <c r="S203" s="218"/>
      <c r="T203" s="219"/>
      <c r="U203" s="157">
        <f>SUM(U69)</f>
        <v>6000</v>
      </c>
      <c r="V203" s="159"/>
      <c r="W203" s="157">
        <f t="shared" si="56"/>
        <v>6000</v>
      </c>
      <c r="X203" s="157">
        <f>SUM(X69)</f>
        <v>0</v>
      </c>
      <c r="Y203" s="157">
        <f t="shared" si="60"/>
        <v>6000</v>
      </c>
      <c r="Z203" s="157">
        <f>SUM(Z69)</f>
        <v>0</v>
      </c>
      <c r="AA203" s="157">
        <f t="shared" si="61"/>
        <v>6000</v>
      </c>
      <c r="AB203" s="157">
        <f t="shared" si="57"/>
        <v>0</v>
      </c>
      <c r="AC203" s="160">
        <f t="shared" si="55"/>
        <v>6000</v>
      </c>
      <c r="AD203" s="157">
        <f t="shared" si="58"/>
        <v>85569</v>
      </c>
      <c r="AE203" s="160">
        <f t="shared" si="32"/>
        <v>91569</v>
      </c>
      <c r="AF203" s="160">
        <f>SUM(AF69)</f>
        <v>0</v>
      </c>
      <c r="AG203" s="160">
        <f t="shared" si="33"/>
        <v>91569</v>
      </c>
      <c r="AH203" s="222">
        <f t="shared" si="59"/>
        <v>200</v>
      </c>
      <c r="AI203" s="223">
        <f t="shared" si="40"/>
        <v>0.0021841452893446474</v>
      </c>
    </row>
    <row r="204" spans="1:35" ht="12.75">
      <c r="A204" s="9"/>
      <c r="B204" s="9"/>
      <c r="C204" s="9"/>
      <c r="D204" s="10" t="s">
        <v>577</v>
      </c>
      <c r="E204" s="28" t="s">
        <v>578</v>
      </c>
      <c r="F204" s="159"/>
      <c r="G204" s="159"/>
      <c r="H204" s="157"/>
      <c r="I204" s="159"/>
      <c r="J204" s="157"/>
      <c r="K204" s="157"/>
      <c r="L204" s="157"/>
      <c r="M204" s="157"/>
      <c r="N204" s="157"/>
      <c r="O204" s="157"/>
      <c r="P204" s="157"/>
      <c r="Q204" s="157"/>
      <c r="R204" s="157"/>
      <c r="S204" s="218"/>
      <c r="T204" s="219"/>
      <c r="U204" s="159"/>
      <c r="V204" s="159"/>
      <c r="W204" s="157">
        <f t="shared" si="56"/>
        <v>0</v>
      </c>
      <c r="X204" s="159"/>
      <c r="Y204" s="157">
        <f t="shared" si="60"/>
        <v>0</v>
      </c>
      <c r="Z204" s="165"/>
      <c r="AA204" s="157">
        <f t="shared" si="61"/>
        <v>0</v>
      </c>
      <c r="AB204" s="157">
        <f t="shared" si="57"/>
        <v>0</v>
      </c>
      <c r="AC204" s="160">
        <f t="shared" si="55"/>
        <v>0</v>
      </c>
      <c r="AD204" s="157">
        <f t="shared" si="58"/>
        <v>9489</v>
      </c>
      <c r="AE204" s="160">
        <f t="shared" si="32"/>
        <v>9489</v>
      </c>
      <c r="AF204" s="160">
        <f>SUM(AF70)</f>
        <v>0</v>
      </c>
      <c r="AG204" s="160">
        <f t="shared" si="33"/>
        <v>9489</v>
      </c>
      <c r="AH204" s="222">
        <f t="shared" si="59"/>
        <v>5941</v>
      </c>
      <c r="AI204" s="223">
        <f t="shared" si="40"/>
        <v>0.6260933712719992</v>
      </c>
    </row>
    <row r="205" spans="1:35" ht="12.75">
      <c r="A205" s="9"/>
      <c r="B205" s="9"/>
      <c r="C205" s="9"/>
      <c r="D205" s="13" t="s">
        <v>579</v>
      </c>
      <c r="E205" s="28" t="s">
        <v>580</v>
      </c>
      <c r="F205" s="159"/>
      <c r="G205" s="159"/>
      <c r="H205" s="157"/>
      <c r="I205" s="159"/>
      <c r="J205" s="157"/>
      <c r="K205" s="157"/>
      <c r="L205" s="157"/>
      <c r="M205" s="157"/>
      <c r="N205" s="157"/>
      <c r="O205" s="157"/>
      <c r="P205" s="157"/>
      <c r="Q205" s="157"/>
      <c r="R205" s="157"/>
      <c r="S205" s="218"/>
      <c r="T205" s="219"/>
      <c r="U205" s="157">
        <f>SUM(U71)</f>
        <v>15</v>
      </c>
      <c r="V205" s="159"/>
      <c r="W205" s="157">
        <f t="shared" si="56"/>
        <v>15</v>
      </c>
      <c r="X205" s="157">
        <f>SUM(X71)</f>
        <v>0</v>
      </c>
      <c r="Y205" s="157">
        <f t="shared" si="60"/>
        <v>15</v>
      </c>
      <c r="Z205" s="157">
        <f>SUM(Z71)</f>
        <v>0</v>
      </c>
      <c r="AA205" s="157">
        <f t="shared" si="61"/>
        <v>15</v>
      </c>
      <c r="AB205" s="157">
        <f t="shared" si="57"/>
        <v>0</v>
      </c>
      <c r="AC205" s="160">
        <f t="shared" si="55"/>
        <v>15</v>
      </c>
      <c r="AD205" s="157">
        <f t="shared" si="58"/>
        <v>0</v>
      </c>
      <c r="AE205" s="160">
        <f t="shared" si="32"/>
        <v>15</v>
      </c>
      <c r="AF205" s="160">
        <f>SUM(AF71)</f>
        <v>0</v>
      </c>
      <c r="AG205" s="160">
        <f t="shared" si="33"/>
        <v>15</v>
      </c>
      <c r="AH205" s="222">
        <f t="shared" si="59"/>
        <v>68</v>
      </c>
      <c r="AI205" s="223">
        <f t="shared" si="40"/>
        <v>4.533333333333333</v>
      </c>
    </row>
    <row r="206" spans="1:35" ht="12.75">
      <c r="A206" s="9"/>
      <c r="B206" s="9"/>
      <c r="C206" s="9"/>
      <c r="D206" s="10" t="s">
        <v>581</v>
      </c>
      <c r="E206" s="39" t="s">
        <v>582</v>
      </c>
      <c r="F206" s="159"/>
      <c r="G206" s="159"/>
      <c r="H206" s="157"/>
      <c r="I206" s="159"/>
      <c r="J206" s="157"/>
      <c r="K206" s="157"/>
      <c r="L206" s="157"/>
      <c r="M206" s="157"/>
      <c r="N206" s="157"/>
      <c r="O206" s="157"/>
      <c r="P206" s="157"/>
      <c r="Q206" s="157"/>
      <c r="R206" s="157"/>
      <c r="S206" s="218"/>
      <c r="T206" s="219"/>
      <c r="U206" s="159">
        <f>SUM(U72)</f>
        <v>0</v>
      </c>
      <c r="V206" s="159"/>
      <c r="W206" s="157">
        <f t="shared" si="56"/>
        <v>0</v>
      </c>
      <c r="X206" s="159">
        <f>SUM(X72)</f>
        <v>0</v>
      </c>
      <c r="Y206" s="157">
        <f t="shared" si="60"/>
        <v>0</v>
      </c>
      <c r="Z206" s="159">
        <f>SUM(Z72)</f>
        <v>0</v>
      </c>
      <c r="AA206" s="157">
        <f t="shared" si="61"/>
        <v>0</v>
      </c>
      <c r="AB206" s="157">
        <f t="shared" si="57"/>
        <v>0</v>
      </c>
      <c r="AC206" s="160">
        <f t="shared" si="55"/>
        <v>0</v>
      </c>
      <c r="AD206" s="157">
        <f t="shared" si="58"/>
        <v>0</v>
      </c>
      <c r="AE206" s="160">
        <f t="shared" si="32"/>
        <v>0</v>
      </c>
      <c r="AF206" s="160"/>
      <c r="AG206" s="160">
        <f t="shared" si="33"/>
        <v>0</v>
      </c>
      <c r="AH206" s="222">
        <f t="shared" si="59"/>
        <v>0</v>
      </c>
      <c r="AI206" s="223"/>
    </row>
    <row r="207" spans="1:35" ht="12.75">
      <c r="A207" s="9"/>
      <c r="B207" s="9"/>
      <c r="C207" s="9"/>
      <c r="D207" s="10" t="s">
        <v>583</v>
      </c>
      <c r="E207" s="39" t="s">
        <v>584</v>
      </c>
      <c r="F207" s="159"/>
      <c r="G207" s="159"/>
      <c r="H207" s="157"/>
      <c r="I207" s="159"/>
      <c r="J207" s="157"/>
      <c r="K207" s="157"/>
      <c r="L207" s="157"/>
      <c r="M207" s="157"/>
      <c r="N207" s="157"/>
      <c r="O207" s="157"/>
      <c r="P207" s="157"/>
      <c r="Q207" s="157"/>
      <c r="R207" s="157"/>
      <c r="S207" s="218"/>
      <c r="T207" s="219"/>
      <c r="U207" s="159">
        <f>SUM(U73)</f>
        <v>0</v>
      </c>
      <c r="V207" s="159"/>
      <c r="W207" s="157">
        <f t="shared" si="56"/>
        <v>0</v>
      </c>
      <c r="X207" s="159">
        <f>SUM(X73)</f>
        <v>0</v>
      </c>
      <c r="Y207" s="157">
        <f t="shared" si="60"/>
        <v>0</v>
      </c>
      <c r="Z207" s="159">
        <f>SUM(Z73)</f>
        <v>0</v>
      </c>
      <c r="AA207" s="157">
        <f t="shared" si="61"/>
        <v>0</v>
      </c>
      <c r="AB207" s="157">
        <f t="shared" si="57"/>
        <v>0</v>
      </c>
      <c r="AC207" s="160">
        <f t="shared" si="55"/>
        <v>0</v>
      </c>
      <c r="AD207" s="157">
        <f t="shared" si="58"/>
        <v>0</v>
      </c>
      <c r="AE207" s="160">
        <f t="shared" si="32"/>
        <v>0</v>
      </c>
      <c r="AF207" s="160"/>
      <c r="AG207" s="160">
        <f t="shared" si="33"/>
        <v>0</v>
      </c>
      <c r="AH207" s="222">
        <f t="shared" si="59"/>
        <v>0</v>
      </c>
      <c r="AI207" s="223"/>
    </row>
    <row r="208" spans="1:35" ht="12.75">
      <c r="A208" s="9"/>
      <c r="B208" s="9"/>
      <c r="C208" s="9"/>
      <c r="D208" s="7" t="s">
        <v>505</v>
      </c>
      <c r="E208" s="26" t="s">
        <v>585</v>
      </c>
      <c r="F208" s="159"/>
      <c r="G208" s="159"/>
      <c r="H208" s="157"/>
      <c r="I208" s="159"/>
      <c r="J208" s="157"/>
      <c r="K208" s="157"/>
      <c r="L208" s="157"/>
      <c r="M208" s="157"/>
      <c r="N208" s="157"/>
      <c r="O208" s="157"/>
      <c r="P208" s="157"/>
      <c r="Q208" s="157"/>
      <c r="R208" s="157"/>
      <c r="S208" s="218"/>
      <c r="T208" s="219"/>
      <c r="U208" s="159"/>
      <c r="V208" s="159"/>
      <c r="W208" s="157"/>
      <c r="X208" s="159"/>
      <c r="Y208" s="157"/>
      <c r="Z208" s="165"/>
      <c r="AA208" s="159"/>
      <c r="AB208" s="160"/>
      <c r="AC208" s="160"/>
      <c r="AD208" s="161"/>
      <c r="AE208" s="161"/>
      <c r="AF208" s="160"/>
      <c r="AG208" s="160"/>
      <c r="AH208" s="222"/>
      <c r="AI208" s="223"/>
    </row>
    <row r="209" spans="1:35" ht="12.75">
      <c r="A209" s="9"/>
      <c r="B209" s="9"/>
      <c r="C209" s="9"/>
      <c r="D209" s="13" t="s">
        <v>507</v>
      </c>
      <c r="E209" s="28" t="s">
        <v>586</v>
      </c>
      <c r="F209" s="157">
        <f aca="true" t="shared" si="62" ref="F209:K210">SUM(F75)</f>
        <v>112860</v>
      </c>
      <c r="G209" s="157">
        <f t="shared" si="62"/>
        <v>1181</v>
      </c>
      <c r="H209" s="157">
        <f t="shared" si="62"/>
        <v>114041</v>
      </c>
      <c r="I209" s="157">
        <f t="shared" si="62"/>
        <v>0</v>
      </c>
      <c r="J209" s="157">
        <f t="shared" si="62"/>
        <v>114041</v>
      </c>
      <c r="K209" s="157">
        <f t="shared" si="62"/>
        <v>-1181</v>
      </c>
      <c r="L209" s="157">
        <f>SUM(J209:K209)</f>
        <v>112860</v>
      </c>
      <c r="M209" s="157">
        <f>SUM(M75)</f>
        <v>0</v>
      </c>
      <c r="N209" s="157">
        <f>SUM(L209:M209)</f>
        <v>112860</v>
      </c>
      <c r="O209" s="157">
        <f>SUM(O75)</f>
        <v>0</v>
      </c>
      <c r="P209" s="157">
        <f>SUM(N209:O209)</f>
        <v>112860</v>
      </c>
      <c r="Q209" s="157">
        <f>SUM(Q75)</f>
        <v>-3577</v>
      </c>
      <c r="R209" s="157">
        <f t="shared" si="54"/>
        <v>109283</v>
      </c>
      <c r="S209" s="218">
        <f>SUM(S75)</f>
        <v>104845</v>
      </c>
      <c r="T209" s="219">
        <f>SUM(S209/R209)</f>
        <v>0.9593898410548759</v>
      </c>
      <c r="U209" s="159"/>
      <c r="V209" s="159"/>
      <c r="W209" s="157"/>
      <c r="X209" s="159"/>
      <c r="Y209" s="157"/>
      <c r="Z209" s="165"/>
      <c r="AA209" s="159"/>
      <c r="AB209" s="160"/>
      <c r="AC209" s="160"/>
      <c r="AD209" s="161"/>
      <c r="AE209" s="161"/>
      <c r="AF209" s="160"/>
      <c r="AG209" s="160"/>
      <c r="AH209" s="222"/>
      <c r="AI209" s="223"/>
    </row>
    <row r="210" spans="1:35" ht="12.75">
      <c r="A210" s="9"/>
      <c r="B210" s="9"/>
      <c r="C210" s="9"/>
      <c r="D210" s="13" t="s">
        <v>509</v>
      </c>
      <c r="E210" s="28" t="s">
        <v>587</v>
      </c>
      <c r="F210" s="157">
        <f t="shared" si="62"/>
        <v>690</v>
      </c>
      <c r="G210" s="157">
        <f t="shared" si="62"/>
        <v>0</v>
      </c>
      <c r="H210" s="157">
        <f t="shared" si="62"/>
        <v>690</v>
      </c>
      <c r="I210" s="157">
        <f t="shared" si="62"/>
        <v>0</v>
      </c>
      <c r="J210" s="157">
        <f t="shared" si="62"/>
        <v>690</v>
      </c>
      <c r="K210" s="157">
        <f t="shared" si="62"/>
        <v>8655</v>
      </c>
      <c r="L210" s="157">
        <f>SUM(J210:K210)</f>
        <v>9345</v>
      </c>
      <c r="M210" s="157">
        <f>SUM(M76)</f>
        <v>0</v>
      </c>
      <c r="N210" s="157">
        <f>SUM(L210:M210)</f>
        <v>9345</v>
      </c>
      <c r="O210" s="157">
        <f>SUM(O76)</f>
        <v>1700</v>
      </c>
      <c r="P210" s="157">
        <f>SUM(N210:O210)</f>
        <v>11045</v>
      </c>
      <c r="Q210" s="157">
        <f>SUM(Q76)</f>
        <v>3577</v>
      </c>
      <c r="R210" s="157">
        <f t="shared" si="54"/>
        <v>14622</v>
      </c>
      <c r="S210" s="218">
        <f>SUM(S76)</f>
        <v>12275</v>
      </c>
      <c r="T210" s="219">
        <f>SUM(S210/R210)</f>
        <v>0.8394884420735877</v>
      </c>
      <c r="U210" s="159"/>
      <c r="V210" s="159"/>
      <c r="W210" s="157"/>
      <c r="X210" s="159"/>
      <c r="Y210" s="157"/>
      <c r="Z210" s="165"/>
      <c r="AA210" s="159"/>
      <c r="AB210" s="160"/>
      <c r="AC210" s="160"/>
      <c r="AD210" s="161"/>
      <c r="AE210" s="161"/>
      <c r="AF210" s="160"/>
      <c r="AG210" s="160"/>
      <c r="AH210" s="222"/>
      <c r="AI210" s="223"/>
    </row>
    <row r="211" spans="1:35" ht="12.75">
      <c r="A211" s="9"/>
      <c r="B211" s="9"/>
      <c r="C211" s="9"/>
      <c r="D211" s="13" t="s">
        <v>511</v>
      </c>
      <c r="E211" s="28" t="s">
        <v>605</v>
      </c>
      <c r="F211" s="157">
        <f>SUM(F77)</f>
        <v>0</v>
      </c>
      <c r="G211" s="157">
        <f>SUM(G77)</f>
        <v>0</v>
      </c>
      <c r="H211" s="157">
        <f>SUM(F211:G211)</f>
        <v>0</v>
      </c>
      <c r="I211" s="157">
        <f>SUM(I77)</f>
        <v>0</v>
      </c>
      <c r="J211" s="157">
        <f>SUM(H211:I211)</f>
        <v>0</v>
      </c>
      <c r="K211" s="157">
        <f>SUM(K77)</f>
        <v>0</v>
      </c>
      <c r="L211" s="157">
        <f>SUM(J211:K211)</f>
        <v>0</v>
      </c>
      <c r="M211" s="157">
        <f>SUM(M77)</f>
        <v>0</v>
      </c>
      <c r="N211" s="157">
        <f>SUM(L211:M211)</f>
        <v>0</v>
      </c>
      <c r="O211" s="157">
        <f>SUM(O77)</f>
        <v>0</v>
      </c>
      <c r="P211" s="157">
        <f>SUM(N211:O211)</f>
        <v>0</v>
      </c>
      <c r="Q211" s="157">
        <f>SUM(Q77)</f>
        <v>0</v>
      </c>
      <c r="R211" s="157">
        <f t="shared" si="54"/>
        <v>0</v>
      </c>
      <c r="S211" s="218">
        <f>SUM(S77)</f>
        <v>0</v>
      </c>
      <c r="T211" s="219"/>
      <c r="U211" s="159"/>
      <c r="V211" s="159"/>
      <c r="W211" s="157"/>
      <c r="X211" s="159"/>
      <c r="Y211" s="157"/>
      <c r="Z211" s="165"/>
      <c r="AA211" s="159"/>
      <c r="AB211" s="160"/>
      <c r="AC211" s="160"/>
      <c r="AD211" s="161"/>
      <c r="AE211" s="161"/>
      <c r="AF211" s="160"/>
      <c r="AG211" s="160"/>
      <c r="AH211" s="222"/>
      <c r="AI211" s="223"/>
    </row>
    <row r="212" spans="1:35" ht="33.75">
      <c r="A212" s="9"/>
      <c r="B212" s="9"/>
      <c r="C212" s="9"/>
      <c r="D212" s="13" t="s">
        <v>513</v>
      </c>
      <c r="E212" s="41" t="s">
        <v>589</v>
      </c>
      <c r="F212" s="159"/>
      <c r="G212" s="157">
        <f>SUM(G78)</f>
        <v>140</v>
      </c>
      <c r="H212" s="157">
        <f>SUM(F212:G212)</f>
        <v>140</v>
      </c>
      <c r="I212" s="157">
        <f>SUM(I78)</f>
        <v>0</v>
      </c>
      <c r="J212" s="157">
        <f>SUM(H212:I212)</f>
        <v>140</v>
      </c>
      <c r="K212" s="157">
        <f>SUM(K78)</f>
        <v>0</v>
      </c>
      <c r="L212" s="157">
        <f>SUM(J212:K212)</f>
        <v>140</v>
      </c>
      <c r="M212" s="157">
        <f>SUM(M78)</f>
        <v>0</v>
      </c>
      <c r="N212" s="157">
        <f>SUM(L212:M212)</f>
        <v>140</v>
      </c>
      <c r="O212" s="157">
        <f>SUM(O78)</f>
        <v>0</v>
      </c>
      <c r="P212" s="157">
        <f>SUM(N212:O212)</f>
        <v>140</v>
      </c>
      <c r="Q212" s="157">
        <f>SUM(Q78)</f>
        <v>0</v>
      </c>
      <c r="R212" s="157">
        <f t="shared" si="54"/>
        <v>140</v>
      </c>
      <c r="S212" s="218">
        <f>SUM(S78)</f>
        <v>140</v>
      </c>
      <c r="T212" s="219">
        <f>SUM(S212/R212)</f>
        <v>1</v>
      </c>
      <c r="U212" s="159"/>
      <c r="V212" s="159"/>
      <c r="W212" s="157"/>
      <c r="X212" s="159"/>
      <c r="Y212" s="157"/>
      <c r="Z212" s="165"/>
      <c r="AA212" s="159"/>
      <c r="AB212" s="160"/>
      <c r="AC212" s="160"/>
      <c r="AD212" s="161"/>
      <c r="AE212" s="161"/>
      <c r="AF212" s="160"/>
      <c r="AG212" s="160"/>
      <c r="AH212" s="222"/>
      <c r="AI212" s="223"/>
    </row>
    <row r="213" spans="1:35" ht="12.75">
      <c r="A213" s="9"/>
      <c r="B213" s="9"/>
      <c r="C213" s="9"/>
      <c r="D213" s="7" t="s">
        <v>521</v>
      </c>
      <c r="E213" s="26" t="s">
        <v>590</v>
      </c>
      <c r="F213" s="159"/>
      <c r="G213" s="159"/>
      <c r="H213" s="157"/>
      <c r="I213" s="159"/>
      <c r="J213" s="157"/>
      <c r="K213" s="157"/>
      <c r="L213" s="157"/>
      <c r="M213" s="157"/>
      <c r="N213" s="157"/>
      <c r="O213" s="157"/>
      <c r="P213" s="157"/>
      <c r="Q213" s="157"/>
      <c r="R213" s="157">
        <f t="shared" si="54"/>
        <v>0</v>
      </c>
      <c r="S213" s="218"/>
      <c r="T213" s="219"/>
      <c r="U213" s="159"/>
      <c r="V213" s="159"/>
      <c r="W213" s="157"/>
      <c r="X213" s="159"/>
      <c r="Y213" s="157"/>
      <c r="Z213" s="165"/>
      <c r="AA213" s="159"/>
      <c r="AB213" s="160"/>
      <c r="AC213" s="160"/>
      <c r="AD213" s="161"/>
      <c r="AE213" s="161"/>
      <c r="AF213" s="160"/>
      <c r="AG213" s="160"/>
      <c r="AH213" s="222"/>
      <c r="AI213" s="223"/>
    </row>
    <row r="214" spans="1:35" ht="12.75">
      <c r="A214" s="9"/>
      <c r="B214" s="9"/>
      <c r="C214" s="9"/>
      <c r="D214" s="13" t="s">
        <v>523</v>
      </c>
      <c r="E214" s="28" t="s">
        <v>591</v>
      </c>
      <c r="F214" s="159"/>
      <c r="G214" s="159"/>
      <c r="H214" s="157"/>
      <c r="I214" s="159"/>
      <c r="J214" s="157"/>
      <c r="K214" s="157"/>
      <c r="L214" s="157"/>
      <c r="M214" s="157"/>
      <c r="N214" s="157"/>
      <c r="O214" s="157"/>
      <c r="P214" s="157"/>
      <c r="Q214" s="157"/>
      <c r="R214" s="157">
        <f t="shared" si="54"/>
        <v>0</v>
      </c>
      <c r="S214" s="218"/>
      <c r="T214" s="219"/>
      <c r="U214" s="157">
        <f>SUM(U80)</f>
        <v>59594</v>
      </c>
      <c r="V214" s="159"/>
      <c r="W214" s="157">
        <f>SUM(U214:V214)</f>
        <v>59594</v>
      </c>
      <c r="X214" s="157">
        <f>SUM(X80)</f>
        <v>0</v>
      </c>
      <c r="Y214" s="157">
        <f>SUM(W214:X214)</f>
        <v>59594</v>
      </c>
      <c r="Z214" s="157">
        <f>SUM(Z80)</f>
        <v>0</v>
      </c>
      <c r="AA214" s="157">
        <f>SUM(Y214:Z214)</f>
        <v>59594</v>
      </c>
      <c r="AB214" s="157">
        <f>SUM(AB80)</f>
        <v>-13856</v>
      </c>
      <c r="AC214" s="160">
        <f>SUM(AA214:AB214)</f>
        <v>45738</v>
      </c>
      <c r="AD214" s="157">
        <f>SUM(AD80)</f>
        <v>0</v>
      </c>
      <c r="AE214" s="160">
        <f>SUM(AC214:AD214)</f>
        <v>45738</v>
      </c>
      <c r="AF214" s="160">
        <f>SUM(AF80)</f>
        <v>0</v>
      </c>
      <c r="AG214" s="160">
        <f t="shared" si="33"/>
        <v>45738</v>
      </c>
      <c r="AH214" s="222">
        <f>SUM(AH80)</f>
        <v>43663</v>
      </c>
      <c r="AI214" s="223">
        <f t="shared" si="40"/>
        <v>0.9546329091783637</v>
      </c>
    </row>
    <row r="215" spans="1:35" ht="12.75">
      <c r="A215" s="9"/>
      <c r="B215" s="9"/>
      <c r="C215" s="9"/>
      <c r="D215" s="13" t="s">
        <v>525</v>
      </c>
      <c r="E215" s="28" t="s">
        <v>592</v>
      </c>
      <c r="F215" s="159"/>
      <c r="G215" s="159"/>
      <c r="H215" s="157"/>
      <c r="I215" s="159"/>
      <c r="J215" s="157"/>
      <c r="K215" s="157"/>
      <c r="L215" s="157"/>
      <c r="M215" s="157"/>
      <c r="N215" s="157"/>
      <c r="O215" s="157"/>
      <c r="P215" s="157"/>
      <c r="Q215" s="157"/>
      <c r="R215" s="157">
        <f t="shared" si="54"/>
        <v>0</v>
      </c>
      <c r="S215" s="218"/>
      <c r="T215" s="219"/>
      <c r="U215" s="159">
        <f>SUM(U81)</f>
        <v>0</v>
      </c>
      <c r="V215" s="159"/>
      <c r="W215" s="157">
        <f>SUM(U215:V215)</f>
        <v>0</v>
      </c>
      <c r="X215" s="159">
        <f>SUM(X81)</f>
        <v>0</v>
      </c>
      <c r="Y215" s="157">
        <f>SUM(W215:X215)</f>
        <v>0</v>
      </c>
      <c r="Z215" s="159">
        <f>SUM(Z81)</f>
        <v>0</v>
      </c>
      <c r="AA215" s="157">
        <f>SUM(Y215:Z215)</f>
        <v>0</v>
      </c>
      <c r="AB215" s="157">
        <f>SUM(AB81)</f>
        <v>13856</v>
      </c>
      <c r="AC215" s="160">
        <f>SUM(AA215:AB215)</f>
        <v>13856</v>
      </c>
      <c r="AD215" s="157">
        <f>SUM(AD81)</f>
        <v>0</v>
      </c>
      <c r="AE215" s="160">
        <f>SUM(AC215:AD215)</f>
        <v>13856</v>
      </c>
      <c r="AF215" s="160">
        <f>SUM(AF81)</f>
        <v>0</v>
      </c>
      <c r="AG215" s="160">
        <f t="shared" si="33"/>
        <v>13856</v>
      </c>
      <c r="AH215" s="222">
        <f>SUM(AH81)</f>
        <v>13856</v>
      </c>
      <c r="AI215" s="223">
        <f t="shared" si="40"/>
        <v>1</v>
      </c>
    </row>
    <row r="216" spans="1:35" ht="12.75">
      <c r="A216" s="9"/>
      <c r="B216" s="9"/>
      <c r="C216" s="9"/>
      <c r="D216" s="13"/>
      <c r="E216" s="28"/>
      <c r="F216" s="159"/>
      <c r="G216" s="159"/>
      <c r="H216" s="157"/>
      <c r="I216" s="159"/>
      <c r="J216" s="157"/>
      <c r="K216" s="157"/>
      <c r="L216" s="157"/>
      <c r="M216" s="157"/>
      <c r="N216" s="157"/>
      <c r="O216" s="157"/>
      <c r="P216" s="157"/>
      <c r="Q216" s="157"/>
      <c r="R216" s="157">
        <f t="shared" si="54"/>
        <v>0</v>
      </c>
      <c r="S216" s="218"/>
      <c r="T216" s="219"/>
      <c r="U216" s="159"/>
      <c r="V216" s="159"/>
      <c r="W216" s="157"/>
      <c r="X216" s="159"/>
      <c r="Y216" s="157"/>
      <c r="Z216" s="165"/>
      <c r="AA216" s="159"/>
      <c r="AB216" s="160"/>
      <c r="AC216" s="160"/>
      <c r="AD216" s="161"/>
      <c r="AE216" s="161"/>
      <c r="AF216" s="160"/>
      <c r="AG216" s="160"/>
      <c r="AH216" s="222"/>
      <c r="AI216" s="223"/>
    </row>
    <row r="217" spans="1:35" ht="12.75">
      <c r="A217" s="9"/>
      <c r="B217" s="9"/>
      <c r="C217" s="9"/>
      <c r="D217" s="7" t="s">
        <v>535</v>
      </c>
      <c r="E217" s="26" t="s">
        <v>593</v>
      </c>
      <c r="F217" s="159"/>
      <c r="G217" s="159"/>
      <c r="H217" s="157"/>
      <c r="I217" s="159"/>
      <c r="J217" s="157"/>
      <c r="K217" s="157"/>
      <c r="L217" s="157"/>
      <c r="M217" s="157"/>
      <c r="N217" s="157"/>
      <c r="O217" s="157"/>
      <c r="P217" s="157"/>
      <c r="Q217" s="157"/>
      <c r="R217" s="157">
        <f t="shared" si="54"/>
        <v>0</v>
      </c>
      <c r="S217" s="218"/>
      <c r="T217" s="219"/>
      <c r="U217" s="159"/>
      <c r="V217" s="159"/>
      <c r="W217" s="157"/>
      <c r="X217" s="159"/>
      <c r="Y217" s="157"/>
      <c r="Z217" s="165"/>
      <c r="AA217" s="159"/>
      <c r="AB217" s="160"/>
      <c r="AC217" s="160"/>
      <c r="AD217" s="161"/>
      <c r="AE217" s="161"/>
      <c r="AF217" s="160"/>
      <c r="AG217" s="160"/>
      <c r="AH217" s="222"/>
      <c r="AI217" s="223"/>
    </row>
    <row r="218" spans="1:35" ht="12.75">
      <c r="A218" s="9"/>
      <c r="B218" s="9"/>
      <c r="C218" s="9"/>
      <c r="D218" s="13" t="s">
        <v>537</v>
      </c>
      <c r="E218" s="28" t="s">
        <v>591</v>
      </c>
      <c r="F218" s="157">
        <f>SUM(F84)</f>
        <v>59594</v>
      </c>
      <c r="G218" s="157">
        <f>SUM(G84)</f>
        <v>0</v>
      </c>
      <c r="H218" s="157">
        <f>SUM(F218:G218)</f>
        <v>59594</v>
      </c>
      <c r="I218" s="157">
        <f>SUM(I84)</f>
        <v>0</v>
      </c>
      <c r="J218" s="157">
        <f>SUM(H218:I218)</f>
        <v>59594</v>
      </c>
      <c r="K218" s="157">
        <f>SUM(K84)</f>
        <v>0</v>
      </c>
      <c r="L218" s="157">
        <f>SUM(J218:K218)</f>
        <v>59594</v>
      </c>
      <c r="M218" s="157">
        <f>SUM(M84)</f>
        <v>-13856</v>
      </c>
      <c r="N218" s="157">
        <f>SUM(L218:M218)</f>
        <v>45738</v>
      </c>
      <c r="O218" s="157">
        <f>SUM(O84)</f>
        <v>0</v>
      </c>
      <c r="P218" s="157">
        <f>SUM(N218:O218)</f>
        <v>45738</v>
      </c>
      <c r="Q218" s="157">
        <f>SUM(Q84)</f>
        <v>0</v>
      </c>
      <c r="R218" s="157">
        <f t="shared" si="54"/>
        <v>45738</v>
      </c>
      <c r="S218" s="218">
        <f>SUM(S84)</f>
        <v>12430</v>
      </c>
      <c r="T218" s="219">
        <f>SUM(S218/R218)</f>
        <v>0.27176527176527177</v>
      </c>
      <c r="U218" s="159"/>
      <c r="V218" s="159"/>
      <c r="W218" s="157"/>
      <c r="X218" s="159"/>
      <c r="Y218" s="157"/>
      <c r="Z218" s="165"/>
      <c r="AA218" s="159"/>
      <c r="AB218" s="160"/>
      <c r="AC218" s="160"/>
      <c r="AD218" s="161"/>
      <c r="AE218" s="161"/>
      <c r="AF218" s="160"/>
      <c r="AG218" s="160"/>
      <c r="AH218" s="222"/>
      <c r="AI218" s="223"/>
    </row>
    <row r="219" spans="1:35" ht="12.75">
      <c r="A219" s="9"/>
      <c r="B219" s="9"/>
      <c r="C219" s="9"/>
      <c r="D219" s="13" t="s">
        <v>539</v>
      </c>
      <c r="E219" s="28" t="s">
        <v>592</v>
      </c>
      <c r="F219" s="157">
        <f>SUM(F85)</f>
        <v>0</v>
      </c>
      <c r="G219" s="157">
        <f>SUM(G85)</f>
        <v>0</v>
      </c>
      <c r="H219" s="157">
        <f>SUM(F219:G219)</f>
        <v>0</v>
      </c>
      <c r="I219" s="157">
        <f>SUM(I85)</f>
        <v>0</v>
      </c>
      <c r="J219" s="157">
        <f>SUM(H219:I219)</f>
        <v>0</v>
      </c>
      <c r="K219" s="157">
        <f>SUM(K85)</f>
        <v>0</v>
      </c>
      <c r="L219" s="157">
        <f>SUM(J219:K219)</f>
        <v>0</v>
      </c>
      <c r="M219" s="157">
        <f>SUM(M85)</f>
        <v>13856</v>
      </c>
      <c r="N219" s="157">
        <f>SUM(L219:M219)</f>
        <v>13856</v>
      </c>
      <c r="O219" s="157">
        <f>SUM(O85)</f>
        <v>0</v>
      </c>
      <c r="P219" s="157">
        <f>SUM(N219:O219)</f>
        <v>13856</v>
      </c>
      <c r="Q219" s="157">
        <f>SUM(Q85)</f>
        <v>0</v>
      </c>
      <c r="R219" s="157">
        <f t="shared" si="54"/>
        <v>13856</v>
      </c>
      <c r="S219" s="218">
        <f>SUM(S85)</f>
        <v>876</v>
      </c>
      <c r="T219" s="219">
        <f>SUM(S219/R219)</f>
        <v>0.0632217090069284</v>
      </c>
      <c r="U219" s="159"/>
      <c r="V219" s="159"/>
      <c r="W219" s="157"/>
      <c r="X219" s="159"/>
      <c r="Y219" s="157"/>
      <c r="Z219" s="165"/>
      <c r="AA219" s="159"/>
      <c r="AB219" s="160"/>
      <c r="AC219" s="160"/>
      <c r="AD219" s="161"/>
      <c r="AE219" s="161"/>
      <c r="AF219" s="160"/>
      <c r="AG219" s="160"/>
      <c r="AH219" s="222"/>
      <c r="AI219" s="223"/>
    </row>
    <row r="220" spans="1:35" ht="29.25">
      <c r="A220" s="9"/>
      <c r="B220" s="9"/>
      <c r="C220" s="9"/>
      <c r="D220" s="13" t="s">
        <v>541</v>
      </c>
      <c r="E220" s="72" t="s">
        <v>930</v>
      </c>
      <c r="F220" s="157"/>
      <c r="G220" s="157"/>
      <c r="H220" s="157"/>
      <c r="I220" s="157"/>
      <c r="J220" s="157"/>
      <c r="K220" s="157"/>
      <c r="L220" s="157"/>
      <c r="M220" s="157"/>
      <c r="N220" s="157"/>
      <c r="O220" s="157">
        <f>SUM(O86)</f>
        <v>94858</v>
      </c>
      <c r="P220" s="157">
        <f>SUM(N220:O220)</f>
        <v>94858</v>
      </c>
      <c r="Q220" s="157">
        <f>SUM(Q86)</f>
        <v>0</v>
      </c>
      <c r="R220" s="157">
        <f t="shared" si="54"/>
        <v>94858</v>
      </c>
      <c r="S220" s="218">
        <f>SUM(S86)</f>
        <v>0</v>
      </c>
      <c r="T220" s="219">
        <f>SUM(S220/R220)</f>
        <v>0</v>
      </c>
      <c r="U220" s="159"/>
      <c r="V220" s="159"/>
      <c r="W220" s="157"/>
      <c r="X220" s="159"/>
      <c r="Y220" s="157"/>
      <c r="Z220" s="165"/>
      <c r="AA220" s="159"/>
      <c r="AB220" s="160"/>
      <c r="AC220" s="160"/>
      <c r="AD220" s="161"/>
      <c r="AE220" s="161"/>
      <c r="AF220" s="160"/>
      <c r="AG220" s="160"/>
      <c r="AH220" s="222"/>
      <c r="AI220" s="223"/>
    </row>
    <row r="221" spans="1:35" ht="22.5">
      <c r="A221" s="9"/>
      <c r="B221" s="9"/>
      <c r="C221" s="9"/>
      <c r="D221" s="7" t="s">
        <v>547</v>
      </c>
      <c r="E221" s="43" t="s">
        <v>594</v>
      </c>
      <c r="F221" s="159"/>
      <c r="G221" s="159"/>
      <c r="H221" s="157"/>
      <c r="I221" s="159"/>
      <c r="J221" s="157"/>
      <c r="K221" s="157"/>
      <c r="L221" s="157"/>
      <c r="M221" s="157"/>
      <c r="N221" s="157"/>
      <c r="O221" s="157"/>
      <c r="P221" s="157"/>
      <c r="Q221" s="157"/>
      <c r="R221" s="157">
        <f t="shared" si="54"/>
        <v>0</v>
      </c>
      <c r="S221" s="218"/>
      <c r="T221" s="219"/>
      <c r="U221" s="159"/>
      <c r="V221" s="159"/>
      <c r="W221" s="157"/>
      <c r="X221" s="159"/>
      <c r="Y221" s="157"/>
      <c r="Z221" s="165"/>
      <c r="AA221" s="159"/>
      <c r="AB221" s="160"/>
      <c r="AC221" s="160"/>
      <c r="AD221" s="161"/>
      <c r="AE221" s="161"/>
      <c r="AF221" s="160"/>
      <c r="AG221" s="160"/>
      <c r="AH221" s="222"/>
      <c r="AI221" s="223"/>
    </row>
    <row r="222" spans="1:35" ht="12.75">
      <c r="A222" s="9"/>
      <c r="B222" s="9"/>
      <c r="C222" s="9"/>
      <c r="D222" s="13" t="s">
        <v>549</v>
      </c>
      <c r="E222" s="28" t="s">
        <v>870</v>
      </c>
      <c r="F222" s="157">
        <f>SUM(F88)</f>
        <v>0</v>
      </c>
      <c r="G222" s="159">
        <f>SUM(G88)</f>
        <v>0</v>
      </c>
      <c r="H222" s="157">
        <f>SUM(F222:G222)</f>
        <v>0</v>
      </c>
      <c r="I222" s="157">
        <f>SUM(I88)</f>
        <v>0</v>
      </c>
      <c r="J222" s="157">
        <f>SUM(H222:I222)</f>
        <v>0</v>
      </c>
      <c r="K222" s="157">
        <f>SUM(K88)</f>
        <v>0</v>
      </c>
      <c r="L222" s="157">
        <f>SUM(J222:K222)</f>
        <v>0</v>
      </c>
      <c r="M222" s="157">
        <f>SUM(M88)</f>
        <v>0</v>
      </c>
      <c r="N222" s="157">
        <f>SUM(L222:M222)</f>
        <v>0</v>
      </c>
      <c r="O222" s="157">
        <f>SUM(O88)</f>
        <v>0</v>
      </c>
      <c r="P222" s="157">
        <f>SUM(N222:O222)</f>
        <v>0</v>
      </c>
      <c r="Q222" s="157">
        <f>SUM(Q88)</f>
        <v>0</v>
      </c>
      <c r="R222" s="157">
        <f t="shared" si="54"/>
        <v>0</v>
      </c>
      <c r="S222" s="218">
        <f>SUM(S88)</f>
        <v>0</v>
      </c>
      <c r="T222" s="219"/>
      <c r="U222" s="159"/>
      <c r="V222" s="159"/>
      <c r="W222" s="157"/>
      <c r="X222" s="159"/>
      <c r="Y222" s="157"/>
      <c r="Z222" s="165"/>
      <c r="AA222" s="159"/>
      <c r="AB222" s="160"/>
      <c r="AC222" s="160"/>
      <c r="AD222" s="161"/>
      <c r="AE222" s="161"/>
      <c r="AF222" s="160"/>
      <c r="AG222" s="160"/>
      <c r="AH222" s="222"/>
      <c r="AI222" s="223"/>
    </row>
    <row r="223" spans="1:35" ht="12.75">
      <c r="A223" s="9"/>
      <c r="B223" s="9"/>
      <c r="C223" s="9"/>
      <c r="D223" s="13"/>
      <c r="E223" s="28"/>
      <c r="F223" s="159"/>
      <c r="G223" s="159"/>
      <c r="H223" s="157"/>
      <c r="I223" s="159"/>
      <c r="J223" s="157"/>
      <c r="K223" s="157"/>
      <c r="L223" s="157"/>
      <c r="M223" s="157"/>
      <c r="N223" s="157"/>
      <c r="O223" s="157"/>
      <c r="P223" s="157"/>
      <c r="Q223" s="157"/>
      <c r="R223" s="157"/>
      <c r="S223" s="218"/>
      <c r="T223" s="219"/>
      <c r="U223" s="159"/>
      <c r="V223" s="159"/>
      <c r="W223" s="157"/>
      <c r="X223" s="159"/>
      <c r="Y223" s="157"/>
      <c r="Z223" s="165"/>
      <c r="AA223" s="159"/>
      <c r="AB223" s="160"/>
      <c r="AC223" s="160"/>
      <c r="AD223" s="161"/>
      <c r="AE223" s="161"/>
      <c r="AF223" s="160"/>
      <c r="AG223" s="160"/>
      <c r="AH223" s="222"/>
      <c r="AI223" s="223"/>
    </row>
    <row r="224" spans="1:35" ht="12.75">
      <c r="A224" s="9"/>
      <c r="B224" s="9"/>
      <c r="C224" s="9"/>
      <c r="D224" s="10"/>
      <c r="E224" s="27"/>
      <c r="F224" s="159"/>
      <c r="G224" s="159"/>
      <c r="H224" s="157"/>
      <c r="I224" s="159"/>
      <c r="J224" s="157"/>
      <c r="K224" s="157"/>
      <c r="L224" s="157"/>
      <c r="M224" s="157"/>
      <c r="N224" s="157"/>
      <c r="O224" s="157"/>
      <c r="P224" s="157"/>
      <c r="Q224" s="157"/>
      <c r="R224" s="157"/>
      <c r="S224" s="218"/>
      <c r="T224" s="219"/>
      <c r="U224" s="159"/>
      <c r="V224" s="159"/>
      <c r="W224" s="157"/>
      <c r="X224" s="159"/>
      <c r="Y224" s="157"/>
      <c r="Z224" s="165"/>
      <c r="AA224" s="159"/>
      <c r="AB224" s="160"/>
      <c r="AC224" s="160"/>
      <c r="AD224" s="161"/>
      <c r="AE224" s="161"/>
      <c r="AF224" s="160"/>
      <c r="AG224" s="160"/>
      <c r="AH224" s="222"/>
      <c r="AI224" s="223"/>
    </row>
    <row r="225" spans="1:35" ht="12.75">
      <c r="A225" s="290" t="s">
        <v>673</v>
      </c>
      <c r="B225" s="291"/>
      <c r="C225" s="291"/>
      <c r="D225" s="291"/>
      <c r="E225" s="292"/>
      <c r="F225" s="163">
        <f aca="true" t="shared" si="63" ref="F225:S225">SUM(F90+F109+F137)</f>
        <v>363392</v>
      </c>
      <c r="G225" s="163">
        <f t="shared" si="63"/>
        <v>38785</v>
      </c>
      <c r="H225" s="163">
        <f t="shared" si="63"/>
        <v>402177</v>
      </c>
      <c r="I225" s="163">
        <f t="shared" si="63"/>
        <v>0</v>
      </c>
      <c r="J225" s="163">
        <f t="shared" si="63"/>
        <v>402177</v>
      </c>
      <c r="K225" s="163">
        <f t="shared" si="63"/>
        <v>28103</v>
      </c>
      <c r="L225" s="163">
        <f t="shared" si="63"/>
        <v>430280</v>
      </c>
      <c r="M225" s="163">
        <f t="shared" si="63"/>
        <v>16068</v>
      </c>
      <c r="N225" s="163">
        <f t="shared" si="63"/>
        <v>446348</v>
      </c>
      <c r="O225" s="163">
        <f t="shared" si="63"/>
        <v>96652</v>
      </c>
      <c r="P225" s="163">
        <f t="shared" si="63"/>
        <v>543000</v>
      </c>
      <c r="Q225" s="163">
        <f t="shared" si="63"/>
        <v>3380</v>
      </c>
      <c r="R225" s="163">
        <f t="shared" si="63"/>
        <v>546380</v>
      </c>
      <c r="S225" s="220">
        <f t="shared" si="63"/>
        <v>351289</v>
      </c>
      <c r="T225" s="221">
        <f>SUM(S225/R225)</f>
        <v>0.6429389801969325</v>
      </c>
      <c r="U225" s="159"/>
      <c r="V225" s="159"/>
      <c r="W225" s="157"/>
      <c r="X225" s="159"/>
      <c r="Y225" s="157"/>
      <c r="Z225" s="165"/>
      <c r="AA225" s="159"/>
      <c r="AB225" s="160"/>
      <c r="AC225" s="160"/>
      <c r="AD225" s="161"/>
      <c r="AE225" s="161"/>
      <c r="AF225" s="160"/>
      <c r="AG225" s="160"/>
      <c r="AH225" s="222"/>
      <c r="AI225" s="223"/>
    </row>
    <row r="226" spans="1:35" ht="12.75">
      <c r="A226" s="290" t="s">
        <v>674</v>
      </c>
      <c r="B226" s="291"/>
      <c r="C226" s="291"/>
      <c r="D226" s="291"/>
      <c r="E226" s="292"/>
      <c r="F226" s="159"/>
      <c r="G226" s="159"/>
      <c r="H226" s="159"/>
      <c r="I226" s="159"/>
      <c r="J226" s="157"/>
      <c r="K226" s="157"/>
      <c r="L226" s="157"/>
      <c r="M226" s="157"/>
      <c r="N226" s="157"/>
      <c r="O226" s="157"/>
      <c r="P226" s="157"/>
      <c r="Q226" s="157"/>
      <c r="R226" s="157"/>
      <c r="S226" s="218"/>
      <c r="T226" s="219"/>
      <c r="U226" s="163">
        <f aca="true" t="shared" si="64" ref="U226:AH226">SUM(U90+U109+U137)</f>
        <v>363392</v>
      </c>
      <c r="V226" s="163">
        <f t="shared" si="64"/>
        <v>38785</v>
      </c>
      <c r="W226" s="163">
        <f t="shared" si="64"/>
        <v>402177</v>
      </c>
      <c r="X226" s="163">
        <f t="shared" si="64"/>
        <v>0</v>
      </c>
      <c r="Y226" s="163">
        <f t="shared" si="64"/>
        <v>402177</v>
      </c>
      <c r="Z226" s="163">
        <f t="shared" si="64"/>
        <v>28103</v>
      </c>
      <c r="AA226" s="163">
        <f t="shared" si="64"/>
        <v>430280</v>
      </c>
      <c r="AB226" s="163">
        <f t="shared" si="64"/>
        <v>16068</v>
      </c>
      <c r="AC226" s="163">
        <f t="shared" si="64"/>
        <v>446348</v>
      </c>
      <c r="AD226" s="163">
        <f t="shared" si="64"/>
        <v>96652</v>
      </c>
      <c r="AE226" s="163">
        <f t="shared" si="64"/>
        <v>543000</v>
      </c>
      <c r="AF226" s="163">
        <f t="shared" si="64"/>
        <v>3380</v>
      </c>
      <c r="AG226" s="163">
        <f t="shared" si="64"/>
        <v>546380</v>
      </c>
      <c r="AH226" s="220">
        <f t="shared" si="64"/>
        <v>363525</v>
      </c>
      <c r="AI226" s="221">
        <f>SUM(AH226/AG226)</f>
        <v>0.6653336505728614</v>
      </c>
    </row>
    <row r="227" spans="1:35" ht="12.75">
      <c r="A227" s="290" t="s">
        <v>675</v>
      </c>
      <c r="B227" s="291"/>
      <c r="C227" s="291"/>
      <c r="D227" s="291"/>
      <c r="E227" s="292"/>
      <c r="F227" s="163">
        <f aca="true" t="shared" si="65" ref="F227:O227">SUM(F109+F137)</f>
        <v>57610</v>
      </c>
      <c r="G227" s="163">
        <f t="shared" si="65"/>
        <v>275</v>
      </c>
      <c r="H227" s="163">
        <f t="shared" si="65"/>
        <v>57885</v>
      </c>
      <c r="I227" s="163">
        <f t="shared" si="65"/>
        <v>0</v>
      </c>
      <c r="J227" s="163">
        <f t="shared" si="65"/>
        <v>57885</v>
      </c>
      <c r="K227" s="163">
        <f t="shared" si="65"/>
        <v>3124</v>
      </c>
      <c r="L227" s="163">
        <f t="shared" si="65"/>
        <v>61009</v>
      </c>
      <c r="M227" s="163">
        <f t="shared" si="65"/>
        <v>6254</v>
      </c>
      <c r="N227" s="163">
        <f>SUM(L227:M227)</f>
        <v>67263</v>
      </c>
      <c r="O227" s="163">
        <f t="shared" si="65"/>
        <v>415</v>
      </c>
      <c r="P227" s="163">
        <f>SUM(N227:O227)</f>
        <v>67678</v>
      </c>
      <c r="Q227" s="163">
        <f>SUM(Q109+Q137)</f>
        <v>1690</v>
      </c>
      <c r="R227" s="163">
        <f>SUM(P227:Q227)</f>
        <v>69368</v>
      </c>
      <c r="S227" s="220">
        <f>SUM(S109+S137)</f>
        <v>63382</v>
      </c>
      <c r="T227" s="221">
        <f>SUM(S227/R227)</f>
        <v>0.9137066082343444</v>
      </c>
      <c r="U227" s="163">
        <f aca="true" t="shared" si="66" ref="U227:AH227">SUM(U109+U137)</f>
        <v>57610</v>
      </c>
      <c r="V227" s="163">
        <f t="shared" si="66"/>
        <v>275</v>
      </c>
      <c r="W227" s="163">
        <f t="shared" si="66"/>
        <v>57885</v>
      </c>
      <c r="X227" s="163">
        <f t="shared" si="66"/>
        <v>0</v>
      </c>
      <c r="Y227" s="163">
        <f t="shared" si="66"/>
        <v>57885</v>
      </c>
      <c r="Z227" s="163">
        <f t="shared" si="66"/>
        <v>3124</v>
      </c>
      <c r="AA227" s="163">
        <f t="shared" si="66"/>
        <v>61009</v>
      </c>
      <c r="AB227" s="163">
        <f t="shared" si="66"/>
        <v>6254</v>
      </c>
      <c r="AC227" s="163">
        <f t="shared" si="66"/>
        <v>67263</v>
      </c>
      <c r="AD227" s="163">
        <f t="shared" si="66"/>
        <v>415</v>
      </c>
      <c r="AE227" s="163">
        <f t="shared" si="66"/>
        <v>67678</v>
      </c>
      <c r="AF227" s="163">
        <f t="shared" si="66"/>
        <v>1690</v>
      </c>
      <c r="AG227" s="163">
        <f t="shared" si="66"/>
        <v>69368</v>
      </c>
      <c r="AH227" s="220">
        <f t="shared" si="66"/>
        <v>63690</v>
      </c>
      <c r="AI227" s="221">
        <f>SUM(AH227/AG227)</f>
        <v>0.9181466958828278</v>
      </c>
    </row>
    <row r="228" spans="1:35" ht="12.75">
      <c r="A228" s="290" t="s">
        <v>676</v>
      </c>
      <c r="B228" s="291"/>
      <c r="C228" s="291"/>
      <c r="D228" s="291"/>
      <c r="E228" s="292"/>
      <c r="F228" s="163">
        <f aca="true" t="shared" si="67" ref="F228:L228">SUM(F225-F227)</f>
        <v>305782</v>
      </c>
      <c r="G228" s="163">
        <f t="shared" si="67"/>
        <v>38510</v>
      </c>
      <c r="H228" s="163">
        <f t="shared" si="67"/>
        <v>344292</v>
      </c>
      <c r="I228" s="163">
        <f t="shared" si="67"/>
        <v>0</v>
      </c>
      <c r="J228" s="163">
        <f t="shared" si="67"/>
        <v>344292</v>
      </c>
      <c r="K228" s="163">
        <f t="shared" si="67"/>
        <v>24979</v>
      </c>
      <c r="L228" s="163">
        <f t="shared" si="67"/>
        <v>369271</v>
      </c>
      <c r="M228" s="163">
        <f>SUM(M90)</f>
        <v>9814</v>
      </c>
      <c r="N228" s="163">
        <f>SUM(L228:M228)</f>
        <v>379085</v>
      </c>
      <c r="O228" s="163">
        <f>SUM(O90)</f>
        <v>96237</v>
      </c>
      <c r="P228" s="163">
        <f>SUM(N228:O228)</f>
        <v>475322</v>
      </c>
      <c r="Q228" s="163">
        <f>SUM(Q90)</f>
        <v>1690</v>
      </c>
      <c r="R228" s="163">
        <f>SUM(P228:Q228)</f>
        <v>477012</v>
      </c>
      <c r="S228" s="220">
        <f>SUM(S90)</f>
        <v>287907</v>
      </c>
      <c r="T228" s="221">
        <f>SUM(S228/R228)</f>
        <v>0.6035634323664814</v>
      </c>
      <c r="U228" s="159"/>
      <c r="V228" s="159"/>
      <c r="W228" s="159"/>
      <c r="X228" s="159"/>
      <c r="Y228" s="157"/>
      <c r="Z228" s="165"/>
      <c r="AA228" s="159"/>
      <c r="AB228" s="160"/>
      <c r="AC228" s="160"/>
      <c r="AD228" s="161"/>
      <c r="AE228" s="161"/>
      <c r="AF228" s="160"/>
      <c r="AG228" s="161"/>
      <c r="AH228" s="222"/>
      <c r="AI228" s="223"/>
    </row>
    <row r="229" spans="1:35" ht="12.75">
      <c r="A229" s="287" t="s">
        <v>677</v>
      </c>
      <c r="B229" s="288"/>
      <c r="C229" s="288"/>
      <c r="D229" s="288"/>
      <c r="E229" s="289"/>
      <c r="F229" s="159"/>
      <c r="G229" s="159"/>
      <c r="H229" s="159"/>
      <c r="I229" s="159"/>
      <c r="J229" s="157"/>
      <c r="K229" s="157"/>
      <c r="L229" s="157"/>
      <c r="M229" s="157"/>
      <c r="N229" s="157"/>
      <c r="O229" s="157"/>
      <c r="P229" s="157"/>
      <c r="Q229" s="157"/>
      <c r="R229" s="157"/>
      <c r="S229" s="218"/>
      <c r="T229" s="219"/>
      <c r="U229" s="163">
        <f aca="true" t="shared" si="68" ref="U229:AH229">SUM(U226-U227)</f>
        <v>305782</v>
      </c>
      <c r="V229" s="163">
        <f t="shared" si="68"/>
        <v>38510</v>
      </c>
      <c r="W229" s="163">
        <f t="shared" si="68"/>
        <v>344292</v>
      </c>
      <c r="X229" s="163">
        <f t="shared" si="68"/>
        <v>0</v>
      </c>
      <c r="Y229" s="163">
        <f t="shared" si="68"/>
        <v>344292</v>
      </c>
      <c r="Z229" s="163">
        <f t="shared" si="68"/>
        <v>24979</v>
      </c>
      <c r="AA229" s="163">
        <f t="shared" si="68"/>
        <v>369271</v>
      </c>
      <c r="AB229" s="163">
        <f t="shared" si="68"/>
        <v>9814</v>
      </c>
      <c r="AC229" s="163">
        <f t="shared" si="68"/>
        <v>379085</v>
      </c>
      <c r="AD229" s="163">
        <f t="shared" si="68"/>
        <v>96237</v>
      </c>
      <c r="AE229" s="163">
        <f t="shared" si="68"/>
        <v>475322</v>
      </c>
      <c r="AF229" s="163">
        <f t="shared" si="68"/>
        <v>1690</v>
      </c>
      <c r="AG229" s="163">
        <f t="shared" si="68"/>
        <v>477012</v>
      </c>
      <c r="AH229" s="220">
        <f t="shared" si="68"/>
        <v>299835</v>
      </c>
      <c r="AI229" s="221">
        <f>SUM(AH229/AG229)</f>
        <v>0.628569092601444</v>
      </c>
    </row>
    <row r="230" spans="1:35" ht="12.75">
      <c r="A230" s="287" t="s">
        <v>678</v>
      </c>
      <c r="B230" s="288"/>
      <c r="C230" s="288"/>
      <c r="D230" s="288"/>
      <c r="E230" s="289"/>
      <c r="F230" s="159"/>
      <c r="G230" s="159"/>
      <c r="H230" s="159"/>
      <c r="I230" s="159"/>
      <c r="J230" s="157"/>
      <c r="K230" s="157"/>
      <c r="L230" s="157"/>
      <c r="M230" s="157"/>
      <c r="N230" s="157"/>
      <c r="O230" s="157"/>
      <c r="P230" s="157"/>
      <c r="Q230" s="157"/>
      <c r="R230" s="157"/>
      <c r="S230" s="218"/>
      <c r="T230" s="219"/>
      <c r="U230" s="159"/>
      <c r="V230" s="159"/>
      <c r="W230" s="159"/>
      <c r="X230" s="159"/>
      <c r="Y230" s="157"/>
      <c r="Z230" s="165"/>
      <c r="AA230" s="159"/>
      <c r="AB230" s="160"/>
      <c r="AC230" s="160"/>
      <c r="AD230" s="161"/>
      <c r="AE230" s="161"/>
      <c r="AF230" s="160"/>
      <c r="AG230" s="161"/>
      <c r="AH230" s="222"/>
      <c r="AI230" s="223"/>
    </row>
    <row r="231" spans="1:35" ht="12.75">
      <c r="A231" s="305"/>
      <c r="B231" s="306"/>
      <c r="C231" s="306"/>
      <c r="D231" s="306"/>
      <c r="E231" s="307"/>
      <c r="F231" s="159"/>
      <c r="G231" s="159"/>
      <c r="H231" s="159"/>
      <c r="I231" s="159"/>
      <c r="J231" s="157"/>
      <c r="K231" s="157"/>
      <c r="L231" s="157"/>
      <c r="M231" s="157"/>
      <c r="N231" s="157"/>
      <c r="O231" s="157"/>
      <c r="P231" s="157"/>
      <c r="Q231" s="157"/>
      <c r="R231" s="157"/>
      <c r="S231" s="218"/>
      <c r="T231" s="219"/>
      <c r="U231" s="159"/>
      <c r="V231" s="159"/>
      <c r="W231" s="159"/>
      <c r="X231" s="159"/>
      <c r="Y231" s="157"/>
      <c r="Z231" s="165"/>
      <c r="AA231" s="159"/>
      <c r="AB231" s="160"/>
      <c r="AC231" s="160"/>
      <c r="AD231" s="161"/>
      <c r="AE231" s="161"/>
      <c r="AF231" s="160"/>
      <c r="AG231" s="161"/>
      <c r="AH231" s="222"/>
      <c r="AI231" s="223"/>
    </row>
    <row r="232" spans="1:35" ht="12.75">
      <c r="A232" s="287" t="s">
        <v>685</v>
      </c>
      <c r="B232" s="288"/>
      <c r="C232" s="288"/>
      <c r="D232" s="288"/>
      <c r="E232" s="289"/>
      <c r="F232" s="163">
        <f aca="true" t="shared" si="69" ref="F232:O232">SUM(F228)</f>
        <v>305782</v>
      </c>
      <c r="G232" s="163">
        <f t="shared" si="69"/>
        <v>38510</v>
      </c>
      <c r="H232" s="163">
        <f t="shared" si="69"/>
        <v>344292</v>
      </c>
      <c r="I232" s="163">
        <f t="shared" si="69"/>
        <v>0</v>
      </c>
      <c r="J232" s="163">
        <f t="shared" si="69"/>
        <v>344292</v>
      </c>
      <c r="K232" s="163">
        <f t="shared" si="69"/>
        <v>24979</v>
      </c>
      <c r="L232" s="163">
        <f t="shared" si="69"/>
        <v>369271</v>
      </c>
      <c r="M232" s="163">
        <f t="shared" si="69"/>
        <v>9814</v>
      </c>
      <c r="N232" s="163">
        <f>SUM(L232:M232)</f>
        <v>379085</v>
      </c>
      <c r="O232" s="163">
        <f t="shared" si="69"/>
        <v>96237</v>
      </c>
      <c r="P232" s="163">
        <f>SUM(N232:O232)</f>
        <v>475322</v>
      </c>
      <c r="Q232" s="163">
        <f>SUM(Q228)</f>
        <v>1690</v>
      </c>
      <c r="R232" s="163">
        <f>SUM(P232:Q232)</f>
        <v>477012</v>
      </c>
      <c r="S232" s="220">
        <f>SUM(S228)</f>
        <v>287907</v>
      </c>
      <c r="T232" s="221">
        <f>SUM(S232/R232)</f>
        <v>0.6035634323664814</v>
      </c>
      <c r="U232" s="163">
        <f aca="true" t="shared" si="70" ref="U232:AH232">SUM(U229)</f>
        <v>305782</v>
      </c>
      <c r="V232" s="163">
        <f t="shared" si="70"/>
        <v>38510</v>
      </c>
      <c r="W232" s="163">
        <f t="shared" si="70"/>
        <v>344292</v>
      </c>
      <c r="X232" s="163">
        <f t="shared" si="70"/>
        <v>0</v>
      </c>
      <c r="Y232" s="163">
        <f t="shared" si="70"/>
        <v>344292</v>
      </c>
      <c r="Z232" s="163">
        <f t="shared" si="70"/>
        <v>24979</v>
      </c>
      <c r="AA232" s="163">
        <f t="shared" si="70"/>
        <v>369271</v>
      </c>
      <c r="AB232" s="163">
        <f t="shared" si="70"/>
        <v>9814</v>
      </c>
      <c r="AC232" s="163">
        <f t="shared" si="70"/>
        <v>379085</v>
      </c>
      <c r="AD232" s="163">
        <f t="shared" si="70"/>
        <v>96237</v>
      </c>
      <c r="AE232" s="163">
        <f t="shared" si="70"/>
        <v>475322</v>
      </c>
      <c r="AF232" s="163">
        <f t="shared" si="70"/>
        <v>1690</v>
      </c>
      <c r="AG232" s="163">
        <f t="shared" si="70"/>
        <v>477012</v>
      </c>
      <c r="AH232" s="220">
        <f t="shared" si="70"/>
        <v>299835</v>
      </c>
      <c r="AI232" s="221">
        <f>SUM(AH232/AG232)</f>
        <v>0.628569092601444</v>
      </c>
    </row>
    <row r="233" spans="1:35" ht="12.75">
      <c r="A233" s="287" t="s">
        <v>679</v>
      </c>
      <c r="B233" s="288"/>
      <c r="C233" s="288"/>
      <c r="D233" s="288"/>
      <c r="E233" s="289"/>
      <c r="F233" s="163">
        <f>SUM(F91+F110+F138)</f>
        <v>18</v>
      </c>
      <c r="G233" s="163">
        <f>SUM(G91+G110+G138)</f>
        <v>0</v>
      </c>
      <c r="H233" s="163">
        <f>SUM(F233:G233)</f>
        <v>18</v>
      </c>
      <c r="I233" s="163">
        <f>SUM(I91+I110+I138)</f>
        <v>0</v>
      </c>
      <c r="J233" s="163">
        <f>SUM(H233:I233)</f>
        <v>18</v>
      </c>
      <c r="K233" s="163"/>
      <c r="L233" s="163">
        <f>SUM(J233:K233)</f>
        <v>18</v>
      </c>
      <c r="M233" s="163"/>
      <c r="N233" s="163">
        <f>SUM(L233:M233)</f>
        <v>18</v>
      </c>
      <c r="O233" s="163"/>
      <c r="P233" s="163">
        <f>SUM(N233:O233)</f>
        <v>18</v>
      </c>
      <c r="Q233" s="163"/>
      <c r="R233" s="163">
        <f>SUM(P233:Q233)</f>
        <v>18</v>
      </c>
      <c r="S233" s="220">
        <f>SUM(Q233:R233)</f>
        <v>18</v>
      </c>
      <c r="T233" s="221">
        <f>SUM(S233/R233)</f>
        <v>1</v>
      </c>
      <c r="U233" s="159"/>
      <c r="V233" s="159"/>
      <c r="W233" s="159"/>
      <c r="X233" s="159"/>
      <c r="Y233" s="157"/>
      <c r="Z233" s="165"/>
      <c r="AA233" s="159"/>
      <c r="AB233" s="160"/>
      <c r="AC233" s="160"/>
      <c r="AD233" s="161"/>
      <c r="AE233" s="161"/>
      <c r="AF233" s="160"/>
      <c r="AG233" s="161"/>
      <c r="AH233" s="222"/>
      <c r="AI233" s="223"/>
    </row>
    <row r="234" spans="1:35" ht="12.75">
      <c r="A234" s="287" t="s">
        <v>680</v>
      </c>
      <c r="B234" s="288"/>
      <c r="C234" s="288"/>
      <c r="D234" s="288"/>
      <c r="E234" s="289"/>
      <c r="F234" s="163">
        <f>SUM(F92)</f>
        <v>21</v>
      </c>
      <c r="G234" s="163">
        <f>SUM(G92)</f>
        <v>0</v>
      </c>
      <c r="H234" s="163">
        <f>SUM(F234:G234)</f>
        <v>21</v>
      </c>
      <c r="I234" s="163">
        <f>SUM(I92)</f>
        <v>0</v>
      </c>
      <c r="J234" s="163">
        <f>SUM(H234:I234)</f>
        <v>21</v>
      </c>
      <c r="K234" s="163"/>
      <c r="L234" s="163">
        <f>SUM(J234:K234)</f>
        <v>21</v>
      </c>
      <c r="M234" s="163"/>
      <c r="N234" s="163">
        <v>34</v>
      </c>
      <c r="O234" s="163">
        <f>SUM(O139)</f>
        <v>3</v>
      </c>
      <c r="P234" s="163">
        <f>SUM(N234:O234)</f>
        <v>37</v>
      </c>
      <c r="Q234" s="163"/>
      <c r="R234" s="163">
        <f>SUM(P234:Q234)</f>
        <v>37</v>
      </c>
      <c r="S234" s="220"/>
      <c r="T234" s="221">
        <f>SUM(S234/R234)</f>
        <v>0</v>
      </c>
      <c r="U234" s="159"/>
      <c r="V234" s="159"/>
      <c r="W234" s="159"/>
      <c r="X234" s="159"/>
      <c r="Y234" s="157"/>
      <c r="Z234" s="165"/>
      <c r="AA234" s="159"/>
      <c r="AB234" s="160"/>
      <c r="AC234" s="160"/>
      <c r="AD234" s="161"/>
      <c r="AE234" s="161"/>
      <c r="AF234" s="160"/>
      <c r="AG234" s="161"/>
      <c r="AH234" s="222"/>
      <c r="AI234" s="223"/>
    </row>
    <row r="236" spans="5:35" ht="33.75">
      <c r="E236" s="53" t="s">
        <v>837</v>
      </c>
      <c r="F236" s="154" t="s">
        <v>496</v>
      </c>
      <c r="G236" s="154" t="s">
        <v>668</v>
      </c>
      <c r="H236" s="154" t="s">
        <v>497</v>
      </c>
      <c r="I236" s="154" t="s">
        <v>686</v>
      </c>
      <c r="J236" s="154" t="s">
        <v>687</v>
      </c>
      <c r="K236" s="154" t="s">
        <v>723</v>
      </c>
      <c r="L236" s="154" t="s">
        <v>724</v>
      </c>
      <c r="M236" s="155" t="s">
        <v>868</v>
      </c>
      <c r="N236" s="155" t="s">
        <v>869</v>
      </c>
      <c r="O236" s="155" t="s">
        <v>928</v>
      </c>
      <c r="P236" s="155" t="s">
        <v>927</v>
      </c>
      <c r="Q236" s="155" t="s">
        <v>957</v>
      </c>
      <c r="R236" s="155" t="s">
        <v>958</v>
      </c>
      <c r="S236" s="216" t="s">
        <v>935</v>
      </c>
      <c r="T236" s="217" t="s">
        <v>936</v>
      </c>
      <c r="U236" s="154" t="s">
        <v>496</v>
      </c>
      <c r="V236" s="154" t="s">
        <v>668</v>
      </c>
      <c r="W236" s="154" t="s">
        <v>497</v>
      </c>
      <c r="X236" s="154" t="s">
        <v>686</v>
      </c>
      <c r="Y236" s="154" t="s">
        <v>687</v>
      </c>
      <c r="Z236" s="154" t="s">
        <v>723</v>
      </c>
      <c r="AA236" s="154" t="s">
        <v>724</v>
      </c>
      <c r="AB236" s="155" t="s">
        <v>868</v>
      </c>
      <c r="AC236" s="155" t="s">
        <v>869</v>
      </c>
      <c r="AD236" s="155" t="s">
        <v>928</v>
      </c>
      <c r="AE236" s="155" t="s">
        <v>927</v>
      </c>
      <c r="AF236" s="155" t="s">
        <v>957</v>
      </c>
      <c r="AG236" s="155" t="s">
        <v>958</v>
      </c>
      <c r="AH236" s="216" t="s">
        <v>935</v>
      </c>
      <c r="AI236" s="217" t="s">
        <v>936</v>
      </c>
    </row>
    <row r="237" spans="5:35" ht="12.75">
      <c r="E237" s="57" t="s">
        <v>840</v>
      </c>
      <c r="F237" s="157">
        <f aca="true" t="shared" si="71" ref="F237:K238">SUM(F49+F100+F119)</f>
        <v>39475</v>
      </c>
      <c r="G237" s="157">
        <f t="shared" si="71"/>
        <v>0</v>
      </c>
      <c r="H237" s="157">
        <f t="shared" si="71"/>
        <v>39475</v>
      </c>
      <c r="I237" s="157">
        <f t="shared" si="71"/>
        <v>0</v>
      </c>
      <c r="J237" s="157">
        <f t="shared" si="71"/>
        <v>39475</v>
      </c>
      <c r="K237" s="157">
        <f t="shared" si="71"/>
        <v>19941</v>
      </c>
      <c r="L237" s="157">
        <f>SUM(J237:K237)</f>
        <v>59416</v>
      </c>
      <c r="M237" s="157">
        <f>SUM(M49+M100+M119)</f>
        <v>626</v>
      </c>
      <c r="N237" s="157">
        <f>SUM(L237:M237)</f>
        <v>60042</v>
      </c>
      <c r="O237" s="157">
        <f>SUM(O49+O100+O119)</f>
        <v>340</v>
      </c>
      <c r="P237" s="157">
        <f>SUM(N237:O237)</f>
        <v>60382</v>
      </c>
      <c r="Q237" s="157">
        <f>SUM(Q49+Q100+Q119)</f>
        <v>3713</v>
      </c>
      <c r="R237" s="157">
        <f>SUM(P237:Q237)</f>
        <v>64095</v>
      </c>
      <c r="S237" s="218">
        <f>SUM(S49+S100+S119)</f>
        <v>59540</v>
      </c>
      <c r="T237" s="219">
        <f aca="true" t="shared" si="72" ref="T237:T252">SUM(S237/R237)</f>
        <v>0.9289336141664717</v>
      </c>
      <c r="U237" s="157"/>
      <c r="V237" s="157"/>
      <c r="W237" s="157"/>
      <c r="X237" s="157"/>
      <c r="Y237" s="157"/>
      <c r="Z237" s="159"/>
      <c r="AA237" s="159"/>
      <c r="AB237" s="160"/>
      <c r="AC237" s="160"/>
      <c r="AD237" s="161"/>
      <c r="AE237" s="161"/>
      <c r="AF237" s="160"/>
      <c r="AG237" s="161"/>
      <c r="AH237" s="222"/>
      <c r="AI237" s="223"/>
    </row>
    <row r="238" spans="5:35" ht="12.75">
      <c r="E238" s="57" t="s">
        <v>841</v>
      </c>
      <c r="F238" s="157">
        <f t="shared" si="71"/>
        <v>9420</v>
      </c>
      <c r="G238" s="157">
        <f t="shared" si="71"/>
        <v>0</v>
      </c>
      <c r="H238" s="157">
        <f t="shared" si="71"/>
        <v>9420</v>
      </c>
      <c r="I238" s="157">
        <f t="shared" si="71"/>
        <v>0</v>
      </c>
      <c r="J238" s="157">
        <f t="shared" si="71"/>
        <v>9420</v>
      </c>
      <c r="K238" s="157">
        <f t="shared" si="71"/>
        <v>4029</v>
      </c>
      <c r="L238" s="157">
        <f aca="true" t="shared" si="73" ref="L238:L250">SUM(J238:K238)</f>
        <v>13449</v>
      </c>
      <c r="M238" s="157">
        <f>SUM(M50+M101+M120)</f>
        <v>169</v>
      </c>
      <c r="N238" s="157">
        <f aca="true" t="shared" si="74" ref="N238:N250">SUM(L238:M238)</f>
        <v>13618</v>
      </c>
      <c r="O238" s="157">
        <f>SUM(O50+O101+O120)</f>
        <v>46</v>
      </c>
      <c r="P238" s="157">
        <f aca="true" t="shared" si="75" ref="P238:P250">SUM(N238:O238)</f>
        <v>13664</v>
      </c>
      <c r="Q238" s="157">
        <f>SUM(Q50+Q101+Q120)</f>
        <v>1160</v>
      </c>
      <c r="R238" s="157">
        <f aca="true" t="shared" si="76" ref="R238:R250">SUM(P238:Q238)</f>
        <v>14824</v>
      </c>
      <c r="S238" s="218">
        <f>SUM(S50+S101+S120)</f>
        <v>13997</v>
      </c>
      <c r="T238" s="219">
        <f t="shared" si="72"/>
        <v>0.9442120885051268</v>
      </c>
      <c r="U238" s="157"/>
      <c r="V238" s="157"/>
      <c r="W238" s="157"/>
      <c r="X238" s="157"/>
      <c r="Y238" s="157"/>
      <c r="Z238" s="159"/>
      <c r="AA238" s="159"/>
      <c r="AB238" s="160"/>
      <c r="AC238" s="160"/>
      <c r="AD238" s="161"/>
      <c r="AE238" s="161"/>
      <c r="AF238" s="160"/>
      <c r="AG238" s="161"/>
      <c r="AH238" s="222"/>
      <c r="AI238" s="223"/>
    </row>
    <row r="239" spans="5:35" ht="12.75">
      <c r="E239" s="57" t="s">
        <v>842</v>
      </c>
      <c r="F239" s="157">
        <f aca="true" t="shared" si="77" ref="F239:K239">SUM(F51+F52+F102+F103+F121+F122)</f>
        <v>48149</v>
      </c>
      <c r="G239" s="157">
        <f t="shared" si="77"/>
        <v>-1321</v>
      </c>
      <c r="H239" s="157">
        <f t="shared" si="77"/>
        <v>46828</v>
      </c>
      <c r="I239" s="157">
        <f t="shared" si="77"/>
        <v>500</v>
      </c>
      <c r="J239" s="157">
        <f t="shared" si="77"/>
        <v>47328</v>
      </c>
      <c r="K239" s="157">
        <f t="shared" si="77"/>
        <v>42229</v>
      </c>
      <c r="L239" s="157">
        <f t="shared" si="73"/>
        <v>89557</v>
      </c>
      <c r="M239" s="157">
        <f>SUM(M51+M102+M121+M52)</f>
        <v>7988</v>
      </c>
      <c r="N239" s="157">
        <f t="shared" si="74"/>
        <v>97545</v>
      </c>
      <c r="O239" s="157">
        <f>SUM(O51+O102+O121+O52)</f>
        <v>-341</v>
      </c>
      <c r="P239" s="157">
        <f t="shared" si="75"/>
        <v>97204</v>
      </c>
      <c r="Q239" s="157">
        <f>SUM(Q51+Q52+Q102+Q103+Q121+Q122)</f>
        <v>-4123</v>
      </c>
      <c r="R239" s="157">
        <f t="shared" si="76"/>
        <v>93081</v>
      </c>
      <c r="S239" s="218">
        <f>SUM(S51+S52+S102+S103+S121+S122)</f>
        <v>65124</v>
      </c>
      <c r="T239" s="219">
        <f t="shared" si="72"/>
        <v>0.6996486930737744</v>
      </c>
      <c r="U239" s="157"/>
      <c r="V239" s="157"/>
      <c r="W239" s="157"/>
      <c r="X239" s="157"/>
      <c r="Y239" s="157"/>
      <c r="Z239" s="159"/>
      <c r="AA239" s="159"/>
      <c r="AB239" s="160"/>
      <c r="AC239" s="160"/>
      <c r="AD239" s="161"/>
      <c r="AE239" s="161"/>
      <c r="AF239" s="160"/>
      <c r="AG239" s="161"/>
      <c r="AH239" s="222"/>
      <c r="AI239" s="223"/>
    </row>
    <row r="240" spans="5:35" ht="12.75">
      <c r="E240" s="57" t="s">
        <v>849</v>
      </c>
      <c r="F240" s="157">
        <f aca="true" t="shared" si="78" ref="F240:K241">SUM(F59)</f>
        <v>600</v>
      </c>
      <c r="G240" s="157">
        <f t="shared" si="78"/>
        <v>0</v>
      </c>
      <c r="H240" s="157">
        <f t="shared" si="78"/>
        <v>600</v>
      </c>
      <c r="I240" s="157">
        <f t="shared" si="78"/>
        <v>0</v>
      </c>
      <c r="J240" s="157">
        <f t="shared" si="78"/>
        <v>600</v>
      </c>
      <c r="K240" s="157">
        <f t="shared" si="78"/>
        <v>0</v>
      </c>
      <c r="L240" s="157">
        <f t="shared" si="73"/>
        <v>600</v>
      </c>
      <c r="M240" s="157">
        <f>SUM(M103+M122)</f>
        <v>0</v>
      </c>
      <c r="N240" s="157">
        <f t="shared" si="74"/>
        <v>600</v>
      </c>
      <c r="O240" s="157">
        <f>SUM(O103+O122)</f>
        <v>0</v>
      </c>
      <c r="P240" s="157">
        <f t="shared" si="75"/>
        <v>600</v>
      </c>
      <c r="Q240" s="157">
        <f>SUM(Q59)</f>
        <v>-200</v>
      </c>
      <c r="R240" s="157">
        <f t="shared" si="76"/>
        <v>400</v>
      </c>
      <c r="S240" s="218">
        <f>SUM(S59)</f>
        <v>91</v>
      </c>
      <c r="T240" s="219">
        <f t="shared" si="72"/>
        <v>0.2275</v>
      </c>
      <c r="U240" s="157"/>
      <c r="V240" s="157"/>
      <c r="W240" s="157"/>
      <c r="X240" s="157"/>
      <c r="Y240" s="157"/>
      <c r="Z240" s="159"/>
      <c r="AA240" s="159"/>
      <c r="AB240" s="160"/>
      <c r="AC240" s="160"/>
      <c r="AD240" s="161"/>
      <c r="AE240" s="161"/>
      <c r="AF240" s="160"/>
      <c r="AG240" s="161"/>
      <c r="AH240" s="222"/>
      <c r="AI240" s="223"/>
    </row>
    <row r="241" spans="5:35" ht="12.75">
      <c r="E241" s="57" t="s">
        <v>850</v>
      </c>
      <c r="F241" s="157">
        <f t="shared" si="78"/>
        <v>630</v>
      </c>
      <c r="G241" s="157">
        <f t="shared" si="78"/>
        <v>0</v>
      </c>
      <c r="H241" s="157">
        <f t="shared" si="78"/>
        <v>630</v>
      </c>
      <c r="I241" s="157">
        <f t="shared" si="78"/>
        <v>0</v>
      </c>
      <c r="J241" s="157">
        <f t="shared" si="78"/>
        <v>630</v>
      </c>
      <c r="K241" s="157">
        <f t="shared" si="78"/>
        <v>0</v>
      </c>
      <c r="L241" s="157">
        <f t="shared" si="73"/>
        <v>630</v>
      </c>
      <c r="M241" s="157">
        <f>SUM(M104+M123)</f>
        <v>0</v>
      </c>
      <c r="N241" s="157">
        <f t="shared" si="74"/>
        <v>630</v>
      </c>
      <c r="O241" s="157">
        <f>SUM(O104+O123)</f>
        <v>0</v>
      </c>
      <c r="P241" s="157">
        <f t="shared" si="75"/>
        <v>630</v>
      </c>
      <c r="Q241" s="157">
        <f>SUM(Q60)</f>
        <v>330</v>
      </c>
      <c r="R241" s="157">
        <f t="shared" si="76"/>
        <v>960</v>
      </c>
      <c r="S241" s="218">
        <f>SUM(S60)</f>
        <v>960</v>
      </c>
      <c r="T241" s="219">
        <f t="shared" si="72"/>
        <v>1</v>
      </c>
      <c r="U241" s="157"/>
      <c r="V241" s="157"/>
      <c r="W241" s="157"/>
      <c r="X241" s="157"/>
      <c r="Y241" s="157"/>
      <c r="Z241" s="159"/>
      <c r="AA241" s="159"/>
      <c r="AB241" s="160"/>
      <c r="AC241" s="160"/>
      <c r="AD241" s="161"/>
      <c r="AE241" s="161"/>
      <c r="AF241" s="160"/>
      <c r="AG241" s="161"/>
      <c r="AH241" s="222"/>
      <c r="AI241" s="223"/>
    </row>
    <row r="242" spans="5:35" ht="12.75">
      <c r="E242" s="57" t="s">
        <v>546</v>
      </c>
      <c r="F242" s="157">
        <f aca="true" t="shared" si="79" ref="F242:K242">SUM(F53)</f>
        <v>1548</v>
      </c>
      <c r="G242" s="157">
        <f t="shared" si="79"/>
        <v>0</v>
      </c>
      <c r="H242" s="157">
        <f t="shared" si="79"/>
        <v>1548</v>
      </c>
      <c r="I242" s="157">
        <f t="shared" si="79"/>
        <v>0</v>
      </c>
      <c r="J242" s="157">
        <f t="shared" si="79"/>
        <v>1548</v>
      </c>
      <c r="K242" s="157">
        <f t="shared" si="79"/>
        <v>0</v>
      </c>
      <c r="L242" s="157">
        <f t="shared" si="73"/>
        <v>1548</v>
      </c>
      <c r="M242" s="157">
        <f>SUM(M53)</f>
        <v>1031</v>
      </c>
      <c r="N242" s="157">
        <f t="shared" si="74"/>
        <v>2579</v>
      </c>
      <c r="O242" s="157">
        <f>SUM(O53)</f>
        <v>0</v>
      </c>
      <c r="P242" s="157">
        <f t="shared" si="75"/>
        <v>2579</v>
      </c>
      <c r="Q242" s="157">
        <f>SUM(Q54+Q105+Q124)</f>
        <v>0</v>
      </c>
      <c r="R242" s="157">
        <f t="shared" si="76"/>
        <v>2579</v>
      </c>
      <c r="S242" s="218">
        <f>SUM(S53)</f>
        <v>853</v>
      </c>
      <c r="T242" s="219">
        <f t="shared" si="72"/>
        <v>0.33074835207444747</v>
      </c>
      <c r="U242" s="157"/>
      <c r="V242" s="157"/>
      <c r="W242" s="157"/>
      <c r="X242" s="157"/>
      <c r="Y242" s="157"/>
      <c r="Z242" s="159"/>
      <c r="AA242" s="159"/>
      <c r="AB242" s="160"/>
      <c r="AC242" s="160"/>
      <c r="AD242" s="161"/>
      <c r="AE242" s="161"/>
      <c r="AF242" s="160"/>
      <c r="AG242" s="161"/>
      <c r="AH242" s="222"/>
      <c r="AI242" s="223"/>
    </row>
    <row r="243" spans="5:35" ht="12.75">
      <c r="E243" s="57" t="s">
        <v>585</v>
      </c>
      <c r="F243" s="157">
        <f>SUM(F75+F76+F77+F78+F124+F125+F78)</f>
        <v>113550</v>
      </c>
      <c r="G243" s="157">
        <f>SUM(G75+G76+G77+G78+G124+G125+G78)</f>
        <v>1461</v>
      </c>
      <c r="H243" s="157">
        <f>SUM(H75+H76+H77+H78+H124+H125)</f>
        <v>114871</v>
      </c>
      <c r="I243" s="157">
        <f>SUM(I75+I76+I77+I78+I124+I125+I78)</f>
        <v>0</v>
      </c>
      <c r="J243" s="157">
        <f>SUM(J75+J76+J77+J78+J124+J125)</f>
        <v>114871</v>
      </c>
      <c r="K243" s="157">
        <f>SUM(K75+K76+K77+K124+K125)</f>
        <v>8119</v>
      </c>
      <c r="L243" s="157">
        <f t="shared" si="73"/>
        <v>122990</v>
      </c>
      <c r="M243" s="157">
        <f>SUM(M55+M106+M125)</f>
        <v>0</v>
      </c>
      <c r="N243" s="157">
        <f t="shared" si="74"/>
        <v>122990</v>
      </c>
      <c r="O243" s="157">
        <f>SUM(O55+O106+O125+O76)</f>
        <v>1700</v>
      </c>
      <c r="P243" s="157">
        <f t="shared" si="75"/>
        <v>124690</v>
      </c>
      <c r="Q243" s="157">
        <f>SUM(Q55+Q106+Q125)</f>
        <v>0</v>
      </c>
      <c r="R243" s="157">
        <f t="shared" si="76"/>
        <v>124690</v>
      </c>
      <c r="S243" s="218">
        <f>SUM(S75+S76+S78+S124+S125)</f>
        <v>117410</v>
      </c>
      <c r="T243" s="219">
        <f t="shared" si="72"/>
        <v>0.9416152057101612</v>
      </c>
      <c r="U243" s="157"/>
      <c r="V243" s="157"/>
      <c r="W243" s="157"/>
      <c r="X243" s="157"/>
      <c r="Y243" s="157"/>
      <c r="Z243" s="159"/>
      <c r="AA243" s="159"/>
      <c r="AB243" s="160"/>
      <c r="AC243" s="160"/>
      <c r="AD243" s="161"/>
      <c r="AE243" s="161"/>
      <c r="AF243" s="160"/>
      <c r="AG243" s="161"/>
      <c r="AH243" s="222"/>
      <c r="AI243" s="223"/>
    </row>
    <row r="244" spans="5:35" ht="12.75">
      <c r="E244" s="58" t="s">
        <v>851</v>
      </c>
      <c r="F244" s="157">
        <f aca="true" t="shared" si="80" ref="F244:K244">SUM(F84)</f>
        <v>59594</v>
      </c>
      <c r="G244" s="157">
        <f t="shared" si="80"/>
        <v>0</v>
      </c>
      <c r="H244" s="157">
        <f t="shared" si="80"/>
        <v>59594</v>
      </c>
      <c r="I244" s="157">
        <f t="shared" si="80"/>
        <v>0</v>
      </c>
      <c r="J244" s="157">
        <f t="shared" si="80"/>
        <v>59594</v>
      </c>
      <c r="K244" s="157">
        <f t="shared" si="80"/>
        <v>0</v>
      </c>
      <c r="L244" s="157">
        <f t="shared" si="73"/>
        <v>59594</v>
      </c>
      <c r="M244" s="157">
        <f>SUM(M84)</f>
        <v>-13856</v>
      </c>
      <c r="N244" s="157">
        <f t="shared" si="74"/>
        <v>45738</v>
      </c>
      <c r="O244" s="157">
        <f>SUM(O218)</f>
        <v>0</v>
      </c>
      <c r="P244" s="157">
        <f t="shared" si="75"/>
        <v>45738</v>
      </c>
      <c r="Q244" s="157">
        <f>SUM(Q56+Q107+Q126)</f>
        <v>0</v>
      </c>
      <c r="R244" s="157">
        <f t="shared" si="76"/>
        <v>45738</v>
      </c>
      <c r="S244" s="218">
        <f>SUM(S84)</f>
        <v>12430</v>
      </c>
      <c r="T244" s="219">
        <f t="shared" si="72"/>
        <v>0.27176527176527177</v>
      </c>
      <c r="U244" s="157"/>
      <c r="V244" s="157"/>
      <c r="W244" s="157"/>
      <c r="X244" s="157"/>
      <c r="Y244" s="157"/>
      <c r="Z244" s="159"/>
      <c r="AA244" s="159"/>
      <c r="AB244" s="160"/>
      <c r="AC244" s="160"/>
      <c r="AD244" s="161"/>
      <c r="AE244" s="161"/>
      <c r="AF244" s="160"/>
      <c r="AG244" s="161"/>
      <c r="AH244" s="222"/>
      <c r="AI244" s="223"/>
    </row>
    <row r="245" spans="5:35" ht="12.75">
      <c r="E245" s="58" t="s">
        <v>932</v>
      </c>
      <c r="F245" s="157"/>
      <c r="G245" s="157"/>
      <c r="H245" s="157"/>
      <c r="I245" s="157"/>
      <c r="J245" s="157"/>
      <c r="K245" s="157"/>
      <c r="L245" s="157"/>
      <c r="M245" s="157"/>
      <c r="N245" s="157"/>
      <c r="O245" s="157">
        <f>SUM(O220)</f>
        <v>94858</v>
      </c>
      <c r="P245" s="157">
        <f t="shared" si="75"/>
        <v>94858</v>
      </c>
      <c r="Q245" s="157"/>
      <c r="R245" s="157">
        <f t="shared" si="76"/>
        <v>94858</v>
      </c>
      <c r="S245" s="218">
        <f>SUM(S86)</f>
        <v>0</v>
      </c>
      <c r="T245" s="219">
        <f t="shared" si="72"/>
        <v>0</v>
      </c>
      <c r="U245" s="157"/>
      <c r="V245" s="157"/>
      <c r="W245" s="157"/>
      <c r="X245" s="157"/>
      <c r="Y245" s="157"/>
      <c r="Z245" s="159"/>
      <c r="AA245" s="159"/>
      <c r="AB245" s="160"/>
      <c r="AC245" s="160"/>
      <c r="AD245" s="161"/>
      <c r="AE245" s="161"/>
      <c r="AF245" s="160"/>
      <c r="AG245" s="161"/>
      <c r="AH245" s="222"/>
      <c r="AI245" s="223"/>
    </row>
    <row r="246" spans="5:35" ht="12.75">
      <c r="E246" s="58" t="s">
        <v>592</v>
      </c>
      <c r="F246" s="157">
        <f aca="true" t="shared" si="81" ref="F246:K246">SUM(F85)</f>
        <v>0</v>
      </c>
      <c r="G246" s="157">
        <f t="shared" si="81"/>
        <v>0</v>
      </c>
      <c r="H246" s="157">
        <f t="shared" si="81"/>
        <v>0</v>
      </c>
      <c r="I246" s="157">
        <f t="shared" si="81"/>
        <v>0</v>
      </c>
      <c r="J246" s="157">
        <f t="shared" si="81"/>
        <v>0</v>
      </c>
      <c r="K246" s="157">
        <f t="shared" si="81"/>
        <v>0</v>
      </c>
      <c r="L246" s="157">
        <f t="shared" si="73"/>
        <v>0</v>
      </c>
      <c r="M246" s="157">
        <f>SUM(M85)</f>
        <v>13856</v>
      </c>
      <c r="N246" s="157">
        <f t="shared" si="74"/>
        <v>13856</v>
      </c>
      <c r="O246" s="157">
        <f>SUM(O219)</f>
        <v>0</v>
      </c>
      <c r="P246" s="157">
        <f t="shared" si="75"/>
        <v>13856</v>
      </c>
      <c r="Q246" s="157">
        <f>SUM(Q58+Q110+Q128)</f>
        <v>0</v>
      </c>
      <c r="R246" s="157">
        <f t="shared" si="76"/>
        <v>13856</v>
      </c>
      <c r="S246" s="218">
        <f>SUM(S85)</f>
        <v>876</v>
      </c>
      <c r="T246" s="219">
        <f t="shared" si="72"/>
        <v>0.0632217090069284</v>
      </c>
      <c r="U246" s="157"/>
      <c r="V246" s="157"/>
      <c r="W246" s="157"/>
      <c r="X246" s="157"/>
      <c r="Y246" s="157"/>
      <c r="Z246" s="159"/>
      <c r="AA246" s="159"/>
      <c r="AB246" s="160"/>
      <c r="AC246" s="160"/>
      <c r="AD246" s="161"/>
      <c r="AE246" s="161"/>
      <c r="AF246" s="160"/>
      <c r="AG246" s="161"/>
      <c r="AH246" s="222"/>
      <c r="AI246" s="223"/>
    </row>
    <row r="247" spans="5:35" ht="12.75">
      <c r="E247" s="58" t="s">
        <v>856</v>
      </c>
      <c r="F247" s="157">
        <f aca="true" t="shared" si="82" ref="F247:K247">SUM(F63)</f>
        <v>3500</v>
      </c>
      <c r="G247" s="157">
        <f t="shared" si="82"/>
        <v>0</v>
      </c>
      <c r="H247" s="157">
        <f t="shared" si="82"/>
        <v>3500</v>
      </c>
      <c r="I247" s="157">
        <f t="shared" si="82"/>
        <v>0</v>
      </c>
      <c r="J247" s="157">
        <f t="shared" si="82"/>
        <v>3500</v>
      </c>
      <c r="K247" s="157">
        <f t="shared" si="82"/>
        <v>-847</v>
      </c>
      <c r="L247" s="157">
        <f t="shared" si="73"/>
        <v>2653</v>
      </c>
      <c r="M247" s="157">
        <f>SUM(M58+M110+M128)</f>
        <v>0</v>
      </c>
      <c r="N247" s="157">
        <f t="shared" si="74"/>
        <v>2653</v>
      </c>
      <c r="O247" s="157">
        <f>SUM(O58+O110+O128)</f>
        <v>0</v>
      </c>
      <c r="P247" s="157">
        <f t="shared" si="75"/>
        <v>2653</v>
      </c>
      <c r="Q247" s="157">
        <f>SUM(Q63)</f>
        <v>810</v>
      </c>
      <c r="R247" s="157">
        <f t="shared" si="76"/>
        <v>3463</v>
      </c>
      <c r="S247" s="218">
        <v>37</v>
      </c>
      <c r="T247" s="219">
        <f t="shared" si="72"/>
        <v>0.010684377707190298</v>
      </c>
      <c r="U247" s="157"/>
      <c r="V247" s="157"/>
      <c r="W247" s="157"/>
      <c r="X247" s="157"/>
      <c r="Y247" s="157"/>
      <c r="Z247" s="159"/>
      <c r="AA247" s="159"/>
      <c r="AB247" s="160"/>
      <c r="AC247" s="160"/>
      <c r="AD247" s="161"/>
      <c r="AE247" s="161"/>
      <c r="AF247" s="160"/>
      <c r="AG247" s="161"/>
      <c r="AH247" s="222"/>
      <c r="AI247" s="223"/>
    </row>
    <row r="248" spans="5:35" ht="12.75">
      <c r="E248" s="58" t="s">
        <v>594</v>
      </c>
      <c r="F248" s="157"/>
      <c r="G248" s="157"/>
      <c r="H248" s="157"/>
      <c r="I248" s="157"/>
      <c r="J248" s="157"/>
      <c r="K248" s="157"/>
      <c r="L248" s="157">
        <f t="shared" si="73"/>
        <v>0</v>
      </c>
      <c r="M248" s="157">
        <f>SUM(M59+M111+M129+M88)</f>
        <v>0</v>
      </c>
      <c r="N248" s="157">
        <f t="shared" si="74"/>
        <v>0</v>
      </c>
      <c r="O248" s="157">
        <f>SUM(O59+O111+O129+O88)</f>
        <v>0</v>
      </c>
      <c r="P248" s="157">
        <f t="shared" si="75"/>
        <v>0</v>
      </c>
      <c r="Q248" s="157">
        <f>SUM(Q88)</f>
        <v>0</v>
      </c>
      <c r="R248" s="157">
        <f t="shared" si="76"/>
        <v>0</v>
      </c>
      <c r="S248" s="218"/>
      <c r="T248" s="219"/>
      <c r="U248" s="157"/>
      <c r="V248" s="157"/>
      <c r="W248" s="157"/>
      <c r="X248" s="157"/>
      <c r="Y248" s="157"/>
      <c r="Z248" s="159"/>
      <c r="AA248" s="159"/>
      <c r="AB248" s="160"/>
      <c r="AC248" s="160"/>
      <c r="AD248" s="161"/>
      <c r="AE248" s="161"/>
      <c r="AF248" s="160"/>
      <c r="AG248" s="161"/>
      <c r="AH248" s="222"/>
      <c r="AI248" s="223"/>
    </row>
    <row r="249" spans="5:35" ht="12.75">
      <c r="E249" s="58" t="s">
        <v>9</v>
      </c>
      <c r="F249" s="157">
        <f aca="true" t="shared" si="83" ref="F249:K249">SUM(F64+F107+F135)</f>
        <v>0</v>
      </c>
      <c r="G249" s="157">
        <f t="shared" si="83"/>
        <v>38785</v>
      </c>
      <c r="H249" s="157">
        <f t="shared" si="83"/>
        <v>38785</v>
      </c>
      <c r="I249" s="157">
        <f t="shared" si="83"/>
        <v>0</v>
      </c>
      <c r="J249" s="157">
        <f t="shared" si="83"/>
        <v>38785</v>
      </c>
      <c r="K249" s="157">
        <f t="shared" si="83"/>
        <v>-38785</v>
      </c>
      <c r="L249" s="157">
        <f t="shared" si="73"/>
        <v>0</v>
      </c>
      <c r="M249" s="157">
        <f>SUM(M60+M112+M130)</f>
        <v>0</v>
      </c>
      <c r="N249" s="157">
        <f t="shared" si="74"/>
        <v>0</v>
      </c>
      <c r="O249" s="157">
        <f>SUM(O60+O112+O130)</f>
        <v>0</v>
      </c>
      <c r="P249" s="157">
        <f t="shared" si="75"/>
        <v>0</v>
      </c>
      <c r="Q249" s="157">
        <v>0</v>
      </c>
      <c r="R249" s="157">
        <f t="shared" si="76"/>
        <v>0</v>
      </c>
      <c r="S249" s="218">
        <v>20</v>
      </c>
      <c r="T249" s="219"/>
      <c r="U249" s="157"/>
      <c r="V249" s="157"/>
      <c r="W249" s="157"/>
      <c r="X249" s="157"/>
      <c r="Y249" s="157"/>
      <c r="Z249" s="159"/>
      <c r="AA249" s="159"/>
      <c r="AB249" s="160"/>
      <c r="AC249" s="160"/>
      <c r="AD249" s="161"/>
      <c r="AE249" s="161"/>
      <c r="AF249" s="160"/>
      <c r="AG249" s="161"/>
      <c r="AH249" s="222"/>
      <c r="AI249" s="223"/>
    </row>
    <row r="250" spans="5:35" ht="12.75">
      <c r="E250" s="58" t="s">
        <v>852</v>
      </c>
      <c r="F250" s="157">
        <f aca="true" t="shared" si="84" ref="F250:K250">SUM(F61)</f>
        <v>86926</v>
      </c>
      <c r="G250" s="157">
        <f t="shared" si="84"/>
        <v>0</v>
      </c>
      <c r="H250" s="157">
        <f t="shared" si="84"/>
        <v>86926</v>
      </c>
      <c r="I250" s="157">
        <f t="shared" si="84"/>
        <v>-500</v>
      </c>
      <c r="J250" s="157">
        <f t="shared" si="84"/>
        <v>86426</v>
      </c>
      <c r="K250" s="157">
        <f t="shared" si="84"/>
        <v>-6583</v>
      </c>
      <c r="L250" s="157">
        <f t="shared" si="73"/>
        <v>79843</v>
      </c>
      <c r="M250" s="157">
        <f>SUM(M61+M113+M131)</f>
        <v>6254</v>
      </c>
      <c r="N250" s="157">
        <f t="shared" si="74"/>
        <v>86097</v>
      </c>
      <c r="O250" s="157">
        <f>SUM(O61+O113+O131)</f>
        <v>49</v>
      </c>
      <c r="P250" s="157">
        <f t="shared" si="75"/>
        <v>86146</v>
      </c>
      <c r="Q250" s="157">
        <f>SUM(Q61)</f>
        <v>1690</v>
      </c>
      <c r="R250" s="157">
        <f t="shared" si="76"/>
        <v>87836</v>
      </c>
      <c r="S250" s="218">
        <f>SUM(S61)</f>
        <v>77906</v>
      </c>
      <c r="T250" s="219">
        <f t="shared" si="72"/>
        <v>0.8869484038435266</v>
      </c>
      <c r="U250" s="157"/>
      <c r="V250" s="157"/>
      <c r="W250" s="157"/>
      <c r="X250" s="157"/>
      <c r="Y250" s="157"/>
      <c r="Z250" s="159"/>
      <c r="AA250" s="159"/>
      <c r="AB250" s="160"/>
      <c r="AC250" s="160"/>
      <c r="AD250" s="161"/>
      <c r="AE250" s="161"/>
      <c r="AF250" s="160"/>
      <c r="AG250" s="161"/>
      <c r="AH250" s="222"/>
      <c r="AI250" s="223"/>
    </row>
    <row r="251" spans="5:35" ht="12.75">
      <c r="E251" s="58" t="s">
        <v>11</v>
      </c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218">
        <f>SUM(S89+S108+S136)</f>
        <v>2045</v>
      </c>
      <c r="T251" s="219"/>
      <c r="U251" s="157"/>
      <c r="V251" s="157"/>
      <c r="W251" s="157"/>
      <c r="X251" s="157"/>
      <c r="Y251" s="157"/>
      <c r="Z251" s="159"/>
      <c r="AA251" s="159"/>
      <c r="AB251" s="160"/>
      <c r="AC251" s="160"/>
      <c r="AD251" s="161"/>
      <c r="AE251" s="161"/>
      <c r="AF251" s="160"/>
      <c r="AG251" s="161"/>
      <c r="AH251" s="222"/>
      <c r="AI251" s="223"/>
    </row>
    <row r="252" spans="5:35" ht="12.75">
      <c r="E252" s="53" t="s">
        <v>838</v>
      </c>
      <c r="F252" s="163">
        <f>SUM(F237:F250)</f>
        <v>363392</v>
      </c>
      <c r="G252" s="163">
        <f aca="true" t="shared" si="85" ref="G252:L252">SUM(G237:G250)</f>
        <v>38925</v>
      </c>
      <c r="H252" s="163">
        <f t="shared" si="85"/>
        <v>402177</v>
      </c>
      <c r="I252" s="163">
        <f t="shared" si="85"/>
        <v>0</v>
      </c>
      <c r="J252" s="163">
        <f t="shared" si="85"/>
        <v>402177</v>
      </c>
      <c r="K252" s="163">
        <f t="shared" si="85"/>
        <v>28103</v>
      </c>
      <c r="L252" s="163">
        <f t="shared" si="85"/>
        <v>430280</v>
      </c>
      <c r="M252" s="163">
        <f aca="true" t="shared" si="86" ref="M252:R252">SUM(M237:M250)</f>
        <v>16068</v>
      </c>
      <c r="N252" s="163">
        <f t="shared" si="86"/>
        <v>446348</v>
      </c>
      <c r="O252" s="163">
        <f t="shared" si="86"/>
        <v>96652</v>
      </c>
      <c r="P252" s="163">
        <f t="shared" si="86"/>
        <v>543000</v>
      </c>
      <c r="Q252" s="163">
        <f t="shared" si="86"/>
        <v>3380</v>
      </c>
      <c r="R252" s="163">
        <f t="shared" si="86"/>
        <v>546380</v>
      </c>
      <c r="S252" s="220">
        <f>SUM(S237:S251)</f>
        <v>351289</v>
      </c>
      <c r="T252" s="221">
        <f t="shared" si="72"/>
        <v>0.6429389801969325</v>
      </c>
      <c r="U252" s="160"/>
      <c r="V252" s="160"/>
      <c r="W252" s="160"/>
      <c r="X252" s="160"/>
      <c r="Y252" s="160"/>
      <c r="Z252" s="161"/>
      <c r="AA252" s="161"/>
      <c r="AB252" s="160"/>
      <c r="AC252" s="160"/>
      <c r="AD252" s="161"/>
      <c r="AE252" s="161"/>
      <c r="AF252" s="160"/>
      <c r="AG252" s="161"/>
      <c r="AH252" s="222"/>
      <c r="AI252" s="223"/>
    </row>
    <row r="253" spans="5:35" ht="12.75">
      <c r="E253" s="53" t="s">
        <v>839</v>
      </c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218"/>
      <c r="T253" s="219"/>
      <c r="U253" s="157"/>
      <c r="V253" s="157"/>
      <c r="W253" s="157"/>
      <c r="X253" s="157"/>
      <c r="Y253" s="157"/>
      <c r="Z253" s="159"/>
      <c r="AA253" s="159"/>
      <c r="AB253" s="160"/>
      <c r="AC253" s="160"/>
      <c r="AD253" s="161"/>
      <c r="AE253" s="161"/>
      <c r="AF253" s="160"/>
      <c r="AG253" s="161"/>
      <c r="AH253" s="222"/>
      <c r="AI253" s="223"/>
    </row>
    <row r="254" spans="5:35" ht="12.75">
      <c r="E254" s="57" t="s">
        <v>711</v>
      </c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218"/>
      <c r="T254" s="219"/>
      <c r="U254" s="157">
        <f aca="true" t="shared" si="87" ref="U254:Z254">SUM(U11+U12+U98+U116+U117)</f>
        <v>25812</v>
      </c>
      <c r="V254" s="157">
        <f t="shared" si="87"/>
        <v>0</v>
      </c>
      <c r="W254" s="157">
        <f t="shared" si="87"/>
        <v>25812</v>
      </c>
      <c r="X254" s="157">
        <f t="shared" si="87"/>
        <v>0</v>
      </c>
      <c r="Y254" s="157">
        <f t="shared" si="87"/>
        <v>25812</v>
      </c>
      <c r="Z254" s="157">
        <f t="shared" si="87"/>
        <v>0</v>
      </c>
      <c r="AA254" s="157">
        <f>SUM(Y254:Z254)</f>
        <v>25812</v>
      </c>
      <c r="AB254" s="157">
        <f>SUM(AB11+AB12+AB98+AB116+AB117)</f>
        <v>0</v>
      </c>
      <c r="AC254" s="160">
        <f>SUM(AA254:AB254)</f>
        <v>25812</v>
      </c>
      <c r="AD254" s="157">
        <f>SUM(AD11+AD12+AD98+AD116+AD117)</f>
        <v>0</v>
      </c>
      <c r="AE254" s="160">
        <f>SUM(AC254:AD254)</f>
        <v>25812</v>
      </c>
      <c r="AF254" s="157">
        <f>SUM(AF11+AF12+AF55+AF98)</f>
        <v>2738</v>
      </c>
      <c r="AG254" s="160">
        <f>SUM(AE254:AF254)</f>
        <v>28550</v>
      </c>
      <c r="AH254" s="218">
        <f>SUM(AH11+AH12+AH98+AH116+AH117)</f>
        <v>22142</v>
      </c>
      <c r="AI254" s="223">
        <f aca="true" t="shared" si="88" ref="AI254:AI265">SUM(AH254/AG254)</f>
        <v>0.7755516637478108</v>
      </c>
    </row>
    <row r="255" spans="5:35" ht="12.75">
      <c r="E255" s="57" t="s">
        <v>853</v>
      </c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218"/>
      <c r="T255" s="219"/>
      <c r="U255" s="157">
        <f aca="true" t="shared" si="89" ref="U255:Z255">SUM(U14+U15+U16+U17+U18+U19+U20)</f>
        <v>39685</v>
      </c>
      <c r="V255" s="157">
        <f t="shared" si="89"/>
        <v>0</v>
      </c>
      <c r="W255" s="157">
        <f t="shared" si="89"/>
        <v>39685</v>
      </c>
      <c r="X255" s="157">
        <f t="shared" si="89"/>
        <v>0</v>
      </c>
      <c r="Y255" s="157">
        <f t="shared" si="89"/>
        <v>39685</v>
      </c>
      <c r="Z255" s="157">
        <f t="shared" si="89"/>
        <v>0</v>
      </c>
      <c r="AA255" s="157">
        <f aca="true" t="shared" si="90" ref="AA255:AA263">SUM(Y255:Z255)</f>
        <v>39685</v>
      </c>
      <c r="AB255" s="157">
        <f>SUM(AB14+AB15+AB16+AB17+AB18+AB19+AB20)</f>
        <v>0</v>
      </c>
      <c r="AC255" s="160">
        <f aca="true" t="shared" si="91" ref="AC255:AC263">SUM(AA255:AB255)</f>
        <v>39685</v>
      </c>
      <c r="AD255" s="157">
        <f>SUM(AD14+AD15+AD16+AD17+AD18+AD19+AD20)</f>
        <v>0</v>
      </c>
      <c r="AE255" s="160">
        <f aca="true" t="shared" si="92" ref="AE255:AE263">SUM(AC255:AD255)</f>
        <v>39685</v>
      </c>
      <c r="AF255" s="157">
        <f>SUM(AF12+AF13+AF99+AF117+AF118)</f>
        <v>0</v>
      </c>
      <c r="AG255" s="160">
        <f aca="true" t="shared" si="93" ref="AG255:AG263">SUM(AE255:AF255)</f>
        <v>39685</v>
      </c>
      <c r="AH255" s="218">
        <f>SUM(AH14+AH15+AH16+AH17+AH18+AH19+AH20)</f>
        <v>30908</v>
      </c>
      <c r="AI255" s="223">
        <f t="shared" si="88"/>
        <v>0.7788333123346353</v>
      </c>
    </row>
    <row r="256" spans="5:35" ht="12.75">
      <c r="E256" s="57" t="s">
        <v>843</v>
      </c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218"/>
      <c r="T256" s="219"/>
      <c r="U256" s="157">
        <f aca="true" t="shared" si="94" ref="U256:Z256">SUM(U157+U158+U162+U163+U164+U165+U167+U168+U169+U170+U171+U172+U174+U175+U176)</f>
        <v>57701</v>
      </c>
      <c r="V256" s="157">
        <f t="shared" si="94"/>
        <v>0</v>
      </c>
      <c r="W256" s="157">
        <f t="shared" si="94"/>
        <v>57701</v>
      </c>
      <c r="X256" s="157">
        <f t="shared" si="94"/>
        <v>0</v>
      </c>
      <c r="Y256" s="157">
        <f t="shared" si="94"/>
        <v>57701</v>
      </c>
      <c r="Z256" s="157">
        <f t="shared" si="94"/>
        <v>5058</v>
      </c>
      <c r="AA256" s="157">
        <f t="shared" si="90"/>
        <v>62759</v>
      </c>
      <c r="AB256" s="157">
        <f>SUM(AB24+AB25+AB29+AB30+AB31+AB34+AB35+AB36+AB37+AB38+AB39+AB41+AB42+AB43)</f>
        <v>6778</v>
      </c>
      <c r="AC256" s="160">
        <f t="shared" si="91"/>
        <v>69537</v>
      </c>
      <c r="AD256" s="157">
        <f>SUM(AD24+AD25+AD29+AD30+AD31+AD34+AD35+AD36+AD37+AD38+AD39+AD41+AD42+AD43)</f>
        <v>1179</v>
      </c>
      <c r="AE256" s="160">
        <f t="shared" si="92"/>
        <v>70716</v>
      </c>
      <c r="AF256" s="157">
        <f>SUM(AF24+AF25+AF26+AF27+AF28+AF29+AF30+AF31+AF32+AF34+AF35+AF39+AF40+AF41+AF42+AF43+AF44+AF45+AF46)</f>
        <v>3598</v>
      </c>
      <c r="AG256" s="160">
        <f t="shared" si="93"/>
        <v>74314</v>
      </c>
      <c r="AH256" s="218">
        <f>SUM(AH24+AH25+AH26+AH27+AH28+AH29+AH30+AH31+AH32+AH34+AH35+AH39+AH40+AH41+AH42+AH43+AH44+AH45+AH46)</f>
        <v>74314</v>
      </c>
      <c r="AI256" s="223">
        <f t="shared" si="88"/>
        <v>1</v>
      </c>
    </row>
    <row r="257" spans="5:35" ht="12.75">
      <c r="E257" s="57" t="s">
        <v>716</v>
      </c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218"/>
      <c r="T257" s="219"/>
      <c r="U257" s="157">
        <f aca="true" t="shared" si="95" ref="U257:Z257">SUM(U55+U106+U130+U131)</f>
        <v>52489</v>
      </c>
      <c r="V257" s="157">
        <f t="shared" si="95"/>
        <v>0</v>
      </c>
      <c r="W257" s="157">
        <f t="shared" si="95"/>
        <v>52489</v>
      </c>
      <c r="X257" s="157">
        <f t="shared" si="95"/>
        <v>0</v>
      </c>
      <c r="Y257" s="157">
        <f t="shared" si="95"/>
        <v>52489</v>
      </c>
      <c r="Z257" s="157">
        <f t="shared" si="95"/>
        <v>14592</v>
      </c>
      <c r="AA257" s="157">
        <f t="shared" si="90"/>
        <v>67081</v>
      </c>
      <c r="AB257" s="157">
        <f>SUM(AB55+AB130+AB106+AB131)</f>
        <v>9290</v>
      </c>
      <c r="AC257" s="160">
        <f t="shared" si="91"/>
        <v>76371</v>
      </c>
      <c r="AD257" s="157">
        <f>SUM(AD55+AD130+AD106+AD131)</f>
        <v>415</v>
      </c>
      <c r="AE257" s="160">
        <f t="shared" si="92"/>
        <v>76786</v>
      </c>
      <c r="AF257" s="157">
        <f>SUM(AF55+AF56+AF106+AF130+AF131)</f>
        <v>1744</v>
      </c>
      <c r="AG257" s="160">
        <f t="shared" si="93"/>
        <v>78530</v>
      </c>
      <c r="AH257" s="218">
        <f>SUM(AH55+AH56+AH106+AH130+AH131)</f>
        <v>76852</v>
      </c>
      <c r="AI257" s="223">
        <f t="shared" si="88"/>
        <v>0.9786323697949828</v>
      </c>
    </row>
    <row r="258" spans="5:35" ht="12.75">
      <c r="E258" s="57" t="s">
        <v>10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218"/>
      <c r="T258" s="219"/>
      <c r="U258" s="157"/>
      <c r="V258" s="157"/>
      <c r="W258" s="157"/>
      <c r="X258" s="157"/>
      <c r="Y258" s="157"/>
      <c r="Z258" s="157"/>
      <c r="AA258" s="157"/>
      <c r="AB258" s="157"/>
      <c r="AC258" s="160"/>
      <c r="AD258" s="157"/>
      <c r="AE258" s="160"/>
      <c r="AF258" s="157">
        <f>SUM(AF57)</f>
        <v>140</v>
      </c>
      <c r="AG258" s="160">
        <f t="shared" si="93"/>
        <v>140</v>
      </c>
      <c r="AH258" s="218">
        <f>SUM(AH132+AH57)</f>
        <v>210</v>
      </c>
      <c r="AI258" s="223">
        <f t="shared" si="88"/>
        <v>1.5</v>
      </c>
    </row>
    <row r="259" spans="5:35" ht="12.75">
      <c r="E259" s="57" t="s">
        <v>844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218"/>
      <c r="T259" s="219"/>
      <c r="U259" s="157">
        <f aca="true" t="shared" si="96" ref="U259:Z259">SUM(U68)</f>
        <v>114961</v>
      </c>
      <c r="V259" s="157">
        <f t="shared" si="96"/>
        <v>0</v>
      </c>
      <c r="W259" s="157">
        <f t="shared" si="96"/>
        <v>114961</v>
      </c>
      <c r="X259" s="157">
        <f t="shared" si="96"/>
        <v>0</v>
      </c>
      <c r="Y259" s="157">
        <f t="shared" si="96"/>
        <v>114961</v>
      </c>
      <c r="Z259" s="157">
        <f t="shared" si="96"/>
        <v>8655</v>
      </c>
      <c r="AA259" s="157">
        <f t="shared" si="90"/>
        <v>123616</v>
      </c>
      <c r="AB259" s="157">
        <f>SUM(AB15+AB16+AB102+AB120+AB121)</f>
        <v>0</v>
      </c>
      <c r="AC259" s="160">
        <f t="shared" si="91"/>
        <v>123616</v>
      </c>
      <c r="AD259" s="157">
        <f>SUM(AD15+AD16+AD102+AD120+AD121)</f>
        <v>0</v>
      </c>
      <c r="AE259" s="160">
        <f t="shared" si="92"/>
        <v>123616</v>
      </c>
      <c r="AF259" s="157">
        <f>SUM(AF68)</f>
        <v>-2912</v>
      </c>
      <c r="AG259" s="160">
        <f t="shared" si="93"/>
        <v>120704</v>
      </c>
      <c r="AH259" s="218">
        <f>SUM(AH68)</f>
        <v>59051</v>
      </c>
      <c r="AI259" s="223">
        <f t="shared" si="88"/>
        <v>0.4892215668080594</v>
      </c>
    </row>
    <row r="260" spans="5:35" ht="12.75">
      <c r="E260" s="58" t="s">
        <v>845</v>
      </c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218"/>
      <c r="T260" s="219"/>
      <c r="U260" s="157">
        <f aca="true" t="shared" si="97" ref="U260:Z260">SUM(U67+U69+U71+U127)</f>
        <v>9650</v>
      </c>
      <c r="V260" s="157">
        <f t="shared" si="97"/>
        <v>0</v>
      </c>
      <c r="W260" s="157">
        <f t="shared" si="97"/>
        <v>9650</v>
      </c>
      <c r="X260" s="157">
        <f t="shared" si="97"/>
        <v>0</v>
      </c>
      <c r="Y260" s="157">
        <f t="shared" si="97"/>
        <v>9650</v>
      </c>
      <c r="Z260" s="157">
        <f t="shared" si="97"/>
        <v>645</v>
      </c>
      <c r="AA260" s="157">
        <f t="shared" si="90"/>
        <v>10295</v>
      </c>
      <c r="AB260" s="157">
        <f>SUM(AB16+AB17+AB103+AB121+AB122)</f>
        <v>0</v>
      </c>
      <c r="AC260" s="160">
        <f t="shared" si="91"/>
        <v>10295</v>
      </c>
      <c r="AD260" s="157">
        <f>SUM(AD70+AD69)</f>
        <v>95058</v>
      </c>
      <c r="AE260" s="160">
        <f t="shared" si="92"/>
        <v>105353</v>
      </c>
      <c r="AF260" s="157">
        <f>SUM(AF67+AF88+AF127)</f>
        <v>-2738</v>
      </c>
      <c r="AG260" s="160">
        <f t="shared" si="93"/>
        <v>102615</v>
      </c>
      <c r="AH260" s="218">
        <f>SUM(AH67+AH69+AH70+AH71+AH127)</f>
        <v>6249</v>
      </c>
      <c r="AI260" s="223">
        <f t="shared" si="88"/>
        <v>0.060897529600935536</v>
      </c>
    </row>
    <row r="261" spans="5:35" ht="12.75">
      <c r="E261" s="58" t="s">
        <v>854</v>
      </c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218"/>
      <c r="T261" s="219"/>
      <c r="U261" s="157">
        <f aca="true" t="shared" si="98" ref="U261:Z261">SUM(U62)</f>
        <v>3500</v>
      </c>
      <c r="V261" s="157">
        <f t="shared" si="98"/>
        <v>0</v>
      </c>
      <c r="W261" s="157">
        <f t="shared" si="98"/>
        <v>3500</v>
      </c>
      <c r="X261" s="157">
        <f t="shared" si="98"/>
        <v>0</v>
      </c>
      <c r="Y261" s="157">
        <f t="shared" si="98"/>
        <v>3500</v>
      </c>
      <c r="Z261" s="157">
        <f t="shared" si="98"/>
        <v>-847</v>
      </c>
      <c r="AA261" s="157">
        <f t="shared" si="90"/>
        <v>2653</v>
      </c>
      <c r="AB261" s="157">
        <f>SUM(AB62)</f>
        <v>0</v>
      </c>
      <c r="AC261" s="160">
        <f t="shared" si="91"/>
        <v>2653</v>
      </c>
      <c r="AD261" s="157">
        <f>SUM(AD62)</f>
        <v>0</v>
      </c>
      <c r="AE261" s="160">
        <f t="shared" si="92"/>
        <v>2653</v>
      </c>
      <c r="AF261" s="157">
        <f>SUM(AF62)</f>
        <v>810</v>
      </c>
      <c r="AG261" s="160">
        <f t="shared" si="93"/>
        <v>3463</v>
      </c>
      <c r="AH261" s="218">
        <f>SUM(AH62)</f>
        <v>0</v>
      </c>
      <c r="AI261" s="223">
        <f t="shared" si="88"/>
        <v>0</v>
      </c>
    </row>
    <row r="262" spans="5:35" ht="12.75">
      <c r="E262" s="58" t="s">
        <v>855</v>
      </c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218"/>
      <c r="T262" s="219"/>
      <c r="U262" s="157">
        <f aca="true" t="shared" si="99" ref="U262:Z262">SUM(U80+U81)</f>
        <v>59594</v>
      </c>
      <c r="V262" s="157">
        <f t="shared" si="99"/>
        <v>0</v>
      </c>
      <c r="W262" s="157">
        <f t="shared" si="99"/>
        <v>59594</v>
      </c>
      <c r="X262" s="157">
        <f t="shared" si="99"/>
        <v>0</v>
      </c>
      <c r="Y262" s="157">
        <f t="shared" si="99"/>
        <v>59594</v>
      </c>
      <c r="Z262" s="157">
        <f t="shared" si="99"/>
        <v>0</v>
      </c>
      <c r="AA262" s="157">
        <f t="shared" si="90"/>
        <v>59594</v>
      </c>
      <c r="AB262" s="157">
        <f>SUM(AB80+AB81)</f>
        <v>0</v>
      </c>
      <c r="AC262" s="160">
        <f t="shared" si="91"/>
        <v>59594</v>
      </c>
      <c r="AD262" s="157">
        <f>SUM(AD80+AD81)</f>
        <v>0</v>
      </c>
      <c r="AE262" s="160">
        <f t="shared" si="92"/>
        <v>59594</v>
      </c>
      <c r="AF262" s="157">
        <f>SUM(AF80+AF81)</f>
        <v>0</v>
      </c>
      <c r="AG262" s="160">
        <f t="shared" si="93"/>
        <v>59594</v>
      </c>
      <c r="AH262" s="218">
        <f>SUM(AH80+AH81)</f>
        <v>57519</v>
      </c>
      <c r="AI262" s="223">
        <f t="shared" si="88"/>
        <v>0.9651810584958217</v>
      </c>
    </row>
    <row r="263" spans="5:35" ht="12.75">
      <c r="E263" s="58" t="s">
        <v>718</v>
      </c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218"/>
      <c r="T263" s="219"/>
      <c r="U263" s="157">
        <f aca="true" t="shared" si="100" ref="U263:Z263">SUM(U64+U107+U135)</f>
        <v>0</v>
      </c>
      <c r="V263" s="157">
        <f t="shared" si="100"/>
        <v>38785</v>
      </c>
      <c r="W263" s="157">
        <f t="shared" si="100"/>
        <v>38785</v>
      </c>
      <c r="X263" s="157">
        <f t="shared" si="100"/>
        <v>0</v>
      </c>
      <c r="Y263" s="157">
        <f t="shared" si="100"/>
        <v>38785</v>
      </c>
      <c r="Z263" s="157">
        <f t="shared" si="100"/>
        <v>0</v>
      </c>
      <c r="AA263" s="157">
        <f t="shared" si="90"/>
        <v>38785</v>
      </c>
      <c r="AB263" s="157">
        <f>SUM(AB19+AB20+AB106+AB124+AB125)</f>
        <v>0</v>
      </c>
      <c r="AC263" s="160">
        <f t="shared" si="91"/>
        <v>38785</v>
      </c>
      <c r="AD263" s="157">
        <f>SUM(AD19+AD20+AD106+AD124+AD125)</f>
        <v>0</v>
      </c>
      <c r="AE263" s="160">
        <f t="shared" si="92"/>
        <v>38785</v>
      </c>
      <c r="AF263" s="157">
        <f>SUM(AF64+AF107+AF135)</f>
        <v>0</v>
      </c>
      <c r="AG263" s="160">
        <f t="shared" si="93"/>
        <v>38785</v>
      </c>
      <c r="AH263" s="218">
        <f>SUM(AH64+AH107+AH135)</f>
        <v>38800</v>
      </c>
      <c r="AI263" s="223">
        <f t="shared" si="88"/>
        <v>1.0003867474539125</v>
      </c>
    </row>
    <row r="264" spans="5:35" ht="12.75">
      <c r="E264" s="58" t="s">
        <v>12</v>
      </c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218"/>
      <c r="T264" s="219"/>
      <c r="U264" s="157"/>
      <c r="V264" s="157"/>
      <c r="W264" s="157"/>
      <c r="X264" s="157"/>
      <c r="Y264" s="157"/>
      <c r="Z264" s="157"/>
      <c r="AA264" s="157"/>
      <c r="AB264" s="157"/>
      <c r="AC264" s="160"/>
      <c r="AD264" s="157"/>
      <c r="AE264" s="160"/>
      <c r="AF264" s="157"/>
      <c r="AG264" s="160"/>
      <c r="AH264" s="218">
        <f>SUM(AH89+AH108+AH136)</f>
        <v>-2520</v>
      </c>
      <c r="AI264" s="223"/>
    </row>
    <row r="265" spans="5:35" ht="12.75">
      <c r="E265" s="53" t="s">
        <v>847</v>
      </c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4"/>
      <c r="U265" s="163">
        <f aca="true" t="shared" si="101" ref="U265:AG265">SUM(U254:U263)</f>
        <v>363392</v>
      </c>
      <c r="V265" s="163">
        <f t="shared" si="101"/>
        <v>38785</v>
      </c>
      <c r="W265" s="163">
        <f t="shared" si="101"/>
        <v>402177</v>
      </c>
      <c r="X265" s="163">
        <f t="shared" si="101"/>
        <v>0</v>
      </c>
      <c r="Y265" s="163">
        <f t="shared" si="101"/>
        <v>402177</v>
      </c>
      <c r="Z265" s="163">
        <f t="shared" si="101"/>
        <v>28103</v>
      </c>
      <c r="AA265" s="163">
        <f t="shared" si="101"/>
        <v>430280</v>
      </c>
      <c r="AB265" s="163">
        <f t="shared" si="101"/>
        <v>16068</v>
      </c>
      <c r="AC265" s="163">
        <f t="shared" si="101"/>
        <v>446348</v>
      </c>
      <c r="AD265" s="163">
        <f t="shared" si="101"/>
        <v>96652</v>
      </c>
      <c r="AE265" s="163">
        <f t="shared" si="101"/>
        <v>543000</v>
      </c>
      <c r="AF265" s="163">
        <f t="shared" si="101"/>
        <v>3380</v>
      </c>
      <c r="AG265" s="163">
        <f t="shared" si="101"/>
        <v>546380</v>
      </c>
      <c r="AH265" s="220">
        <f>SUM(AH254:AH264)</f>
        <v>363525</v>
      </c>
      <c r="AI265" s="221">
        <f t="shared" si="88"/>
        <v>0.6653336505728614</v>
      </c>
    </row>
  </sheetData>
  <sheetProtection/>
  <mergeCells count="31">
    <mergeCell ref="AF168:AF171"/>
    <mergeCell ref="AG168:AG171"/>
    <mergeCell ref="AH168:AH171"/>
    <mergeCell ref="AI168:AI171"/>
    <mergeCell ref="AF35:AF38"/>
    <mergeCell ref="AG35:AG38"/>
    <mergeCell ref="AH35:AH38"/>
    <mergeCell ref="AI35:AI38"/>
    <mergeCell ref="A234:E234"/>
    <mergeCell ref="C95:E95"/>
    <mergeCell ref="C109:E109"/>
    <mergeCell ref="C113:E113"/>
    <mergeCell ref="C137:E137"/>
    <mergeCell ref="A227:E227"/>
    <mergeCell ref="A228:E228"/>
    <mergeCell ref="A229:E229"/>
    <mergeCell ref="A231:E231"/>
    <mergeCell ref="A232:E232"/>
    <mergeCell ref="A225:E225"/>
    <mergeCell ref="A226:E226"/>
    <mergeCell ref="B141:E141"/>
    <mergeCell ref="A230:E230"/>
    <mergeCell ref="A233:E233"/>
    <mergeCell ref="U5:AG5"/>
    <mergeCell ref="A3:E3"/>
    <mergeCell ref="A5:A6"/>
    <mergeCell ref="B5:B6"/>
    <mergeCell ref="C5:C6"/>
    <mergeCell ref="D5:D6"/>
    <mergeCell ref="E5:E6"/>
    <mergeCell ref="F5: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9.140625" style="188" customWidth="1"/>
    <col min="2" max="2" width="9.140625" style="92" customWidth="1"/>
    <col min="3" max="3" width="10.421875" style="92" customWidth="1"/>
    <col min="4" max="13" width="9.140625" style="92" customWidth="1"/>
    <col min="14" max="15" width="9.140625" style="91" customWidth="1"/>
  </cols>
  <sheetData>
    <row r="1" ht="12.75">
      <c r="A1" s="188" t="s">
        <v>1006</v>
      </c>
    </row>
    <row r="2" ht="12.75">
      <c r="A2" s="188" t="s">
        <v>993</v>
      </c>
    </row>
    <row r="4" spans="1:13" ht="27" customHeight="1">
      <c r="A4" s="187"/>
      <c r="B4" s="377" t="s">
        <v>1013</v>
      </c>
      <c r="C4" s="378"/>
      <c r="D4" s="378"/>
      <c r="E4" s="379"/>
      <c r="F4" s="377" t="s">
        <v>1014</v>
      </c>
      <c r="G4" s="378"/>
      <c r="H4" s="378"/>
      <c r="I4" s="379"/>
      <c r="J4" s="377" t="s">
        <v>1015</v>
      </c>
      <c r="K4" s="378"/>
      <c r="L4" s="378"/>
      <c r="M4" s="379"/>
    </row>
    <row r="5" spans="1:13" ht="56.25">
      <c r="A5" s="187" t="s">
        <v>994</v>
      </c>
      <c r="B5" s="155" t="s">
        <v>995</v>
      </c>
      <c r="C5" s="155" t="s">
        <v>996</v>
      </c>
      <c r="D5" s="155" t="s">
        <v>997</v>
      </c>
      <c r="E5" s="155" t="s">
        <v>799</v>
      </c>
      <c r="F5" s="155" t="s">
        <v>998</v>
      </c>
      <c r="G5" s="155" t="s">
        <v>999</v>
      </c>
      <c r="H5" s="155" t="s">
        <v>1000</v>
      </c>
      <c r="I5" s="155" t="s">
        <v>1001</v>
      </c>
      <c r="J5" s="155" t="s">
        <v>1002</v>
      </c>
      <c r="K5" s="155" t="s">
        <v>1003</v>
      </c>
      <c r="L5" s="155" t="s">
        <v>1004</v>
      </c>
      <c r="M5" s="155" t="s">
        <v>1005</v>
      </c>
    </row>
    <row r="6" spans="1:13" ht="12.75">
      <c r="A6" s="186">
        <v>41604</v>
      </c>
      <c r="B6" s="160"/>
      <c r="C6" s="160"/>
      <c r="D6" s="160"/>
      <c r="E6" s="160"/>
      <c r="F6" s="160"/>
      <c r="G6" s="160"/>
      <c r="H6" s="160"/>
      <c r="I6" s="160"/>
      <c r="J6" s="160"/>
      <c r="K6" s="160">
        <v>441960</v>
      </c>
      <c r="L6" s="160">
        <v>198200</v>
      </c>
      <c r="M6" s="160">
        <v>794600</v>
      </c>
    </row>
    <row r="7" spans="1:13" ht="12.75">
      <c r="A7" s="186">
        <v>41604</v>
      </c>
      <c r="B7" s="160">
        <v>77824</v>
      </c>
      <c r="C7" s="160">
        <v>169682</v>
      </c>
      <c r="D7" s="160">
        <v>64080</v>
      </c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2.75">
      <c r="A8" s="186">
        <v>41593</v>
      </c>
      <c r="B8" s="160"/>
      <c r="C8" s="160"/>
      <c r="D8" s="160"/>
      <c r="E8" s="160"/>
      <c r="F8" s="160"/>
      <c r="G8" s="160"/>
      <c r="H8" s="160">
        <v>2108000</v>
      </c>
      <c r="I8" s="160"/>
      <c r="J8" s="160"/>
      <c r="K8" s="160"/>
      <c r="L8" s="160"/>
      <c r="M8" s="160"/>
    </row>
    <row r="9" spans="1:13" ht="12.75">
      <c r="A9" s="186">
        <v>41591</v>
      </c>
      <c r="B9" s="160"/>
      <c r="C9" s="160"/>
      <c r="D9" s="160"/>
      <c r="E9" s="160"/>
      <c r="F9" s="160"/>
      <c r="G9" s="160"/>
      <c r="H9" s="160"/>
      <c r="I9" s="160"/>
      <c r="J9" s="160">
        <v>215392</v>
      </c>
      <c r="K9" s="160"/>
      <c r="L9" s="160"/>
      <c r="M9" s="160"/>
    </row>
    <row r="10" spans="1:13" ht="12.75">
      <c r="A10" s="186">
        <v>41591</v>
      </c>
      <c r="B10" s="160"/>
      <c r="C10" s="160"/>
      <c r="D10" s="160"/>
      <c r="E10" s="160"/>
      <c r="F10" s="160"/>
      <c r="G10" s="160"/>
      <c r="H10" s="160"/>
      <c r="I10" s="160"/>
      <c r="J10" s="160">
        <v>167894</v>
      </c>
      <c r="K10" s="160"/>
      <c r="L10" s="160"/>
      <c r="M10" s="160"/>
    </row>
    <row r="11" spans="1:13" ht="12.75">
      <c r="A11" s="186">
        <v>41578</v>
      </c>
      <c r="B11" s="160">
        <v>20064</v>
      </c>
      <c r="C11" s="160">
        <v>87602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12.75">
      <c r="A12" s="186">
        <v>41561</v>
      </c>
      <c r="B12" s="160"/>
      <c r="C12" s="160"/>
      <c r="D12" s="160"/>
      <c r="E12" s="160"/>
      <c r="F12" s="160"/>
      <c r="G12" s="160"/>
      <c r="H12" s="160"/>
      <c r="I12" s="160"/>
      <c r="J12" s="160">
        <v>106934</v>
      </c>
      <c r="K12" s="160"/>
      <c r="L12" s="160"/>
      <c r="M12" s="160"/>
    </row>
    <row r="13" spans="1:13" ht="12.75">
      <c r="A13" s="186">
        <v>41551</v>
      </c>
      <c r="B13" s="160">
        <v>316160</v>
      </c>
      <c r="C13" s="160">
        <v>92246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 ht="12.75">
      <c r="A14" s="186">
        <v>41500</v>
      </c>
      <c r="B14" s="160"/>
      <c r="C14" s="160"/>
      <c r="D14" s="160"/>
      <c r="E14" s="160"/>
      <c r="F14" s="160"/>
      <c r="G14" s="160"/>
      <c r="H14" s="160"/>
      <c r="I14" s="160"/>
      <c r="J14" s="160">
        <v>150368</v>
      </c>
      <c r="K14" s="160"/>
      <c r="L14" s="160"/>
      <c r="M14" s="160"/>
    </row>
    <row r="15" spans="1:13" ht="12.75">
      <c r="A15" s="186">
        <v>41530</v>
      </c>
      <c r="B15" s="160"/>
      <c r="C15" s="160"/>
      <c r="D15" s="160"/>
      <c r="E15" s="160"/>
      <c r="F15" s="160"/>
      <c r="G15" s="160"/>
      <c r="H15" s="160"/>
      <c r="I15" s="160"/>
      <c r="J15" s="160">
        <v>150368</v>
      </c>
      <c r="K15" s="160"/>
      <c r="L15" s="160"/>
      <c r="M15" s="160"/>
    </row>
    <row r="16" spans="1:13" ht="12.75">
      <c r="A16" s="186">
        <v>41512</v>
      </c>
      <c r="B16" s="160">
        <v>370880</v>
      </c>
      <c r="C16" s="160">
        <v>165916</v>
      </c>
      <c r="D16" s="160">
        <v>97380</v>
      </c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12.75">
      <c r="A17" s="186">
        <v>41470</v>
      </c>
      <c r="B17" s="160"/>
      <c r="C17" s="160"/>
      <c r="D17" s="160"/>
      <c r="E17" s="160"/>
      <c r="F17" s="160"/>
      <c r="G17" s="160"/>
      <c r="H17" s="160"/>
      <c r="I17" s="160"/>
      <c r="J17" s="160">
        <v>150368</v>
      </c>
      <c r="K17" s="160"/>
      <c r="L17" s="160"/>
      <c r="M17" s="160"/>
    </row>
    <row r="18" spans="1:13" ht="12.75">
      <c r="A18" s="186">
        <v>41422</v>
      </c>
      <c r="B18" s="160">
        <v>556320</v>
      </c>
      <c r="C18" s="160">
        <v>128520</v>
      </c>
      <c r="D18" s="160">
        <v>215640</v>
      </c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 ht="12.75">
      <c r="A19" s="186" t="s">
        <v>1007</v>
      </c>
      <c r="B19" s="160">
        <v>460256</v>
      </c>
      <c r="C19" s="160">
        <v>72725</v>
      </c>
      <c r="D19" s="160">
        <v>108180</v>
      </c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 ht="12.75">
      <c r="A20" s="186">
        <v>41379</v>
      </c>
      <c r="B20" s="160"/>
      <c r="C20" s="160"/>
      <c r="D20" s="160"/>
      <c r="E20" s="160"/>
      <c r="F20" s="160"/>
      <c r="G20" s="160"/>
      <c r="H20" s="160"/>
      <c r="I20" s="160"/>
      <c r="J20" s="160">
        <v>171831</v>
      </c>
      <c r="K20" s="160"/>
      <c r="L20" s="160"/>
      <c r="M20" s="160"/>
    </row>
    <row r="21" spans="1:13" ht="12.75">
      <c r="A21" s="186">
        <v>41362</v>
      </c>
      <c r="B21" s="160"/>
      <c r="C21" s="160"/>
      <c r="D21" s="160"/>
      <c r="E21" s="160"/>
      <c r="F21" s="160"/>
      <c r="G21" s="160"/>
      <c r="H21" s="160"/>
      <c r="I21" s="160"/>
      <c r="J21" s="160">
        <v>172974</v>
      </c>
      <c r="K21" s="160"/>
      <c r="L21" s="160"/>
      <c r="M21" s="160"/>
    </row>
    <row r="22" spans="1:13" ht="12.75">
      <c r="A22" s="186">
        <v>41339</v>
      </c>
      <c r="B22" s="160">
        <v>331360</v>
      </c>
      <c r="C22" s="160">
        <v>41175</v>
      </c>
      <c r="D22" s="160">
        <v>119520</v>
      </c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12.75">
      <c r="A23" s="186">
        <v>41333</v>
      </c>
      <c r="B23" s="160"/>
      <c r="C23" s="160"/>
      <c r="D23" s="160"/>
      <c r="E23" s="160"/>
      <c r="F23" s="160"/>
      <c r="G23" s="160"/>
      <c r="H23" s="160"/>
      <c r="I23" s="160"/>
      <c r="J23" s="160">
        <v>174498</v>
      </c>
      <c r="K23" s="160"/>
      <c r="L23" s="160"/>
      <c r="M23" s="160"/>
    </row>
    <row r="24" spans="1:13" ht="12.75">
      <c r="A24" s="186">
        <v>41316</v>
      </c>
      <c r="B24" s="160">
        <v>68704</v>
      </c>
      <c r="C24" s="160"/>
      <c r="D24" s="160">
        <v>8190</v>
      </c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2.75">
      <c r="A25" s="186">
        <v>41316</v>
      </c>
      <c r="B25" s="160">
        <v>160512</v>
      </c>
      <c r="C25" s="160">
        <v>79268</v>
      </c>
      <c r="D25" s="160">
        <v>96930</v>
      </c>
      <c r="E25" s="160">
        <v>22125</v>
      </c>
      <c r="F25" s="160"/>
      <c r="G25" s="160"/>
      <c r="H25" s="160"/>
      <c r="I25" s="160"/>
      <c r="J25" s="160"/>
      <c r="K25" s="160"/>
      <c r="L25" s="160"/>
      <c r="M25" s="160"/>
    </row>
    <row r="26" spans="1:13" ht="12.75">
      <c r="A26" s="186">
        <v>41311</v>
      </c>
      <c r="B26" s="160"/>
      <c r="C26" s="160"/>
      <c r="D26" s="160"/>
      <c r="E26" s="160"/>
      <c r="F26" s="160"/>
      <c r="G26" s="160">
        <v>130719</v>
      </c>
      <c r="H26" s="160"/>
      <c r="I26" s="160"/>
      <c r="J26" s="160"/>
      <c r="K26" s="160"/>
      <c r="L26" s="160"/>
      <c r="M26" s="160"/>
    </row>
    <row r="27" spans="1:13" ht="12.75">
      <c r="A27" s="186">
        <v>41297</v>
      </c>
      <c r="B27" s="160"/>
      <c r="C27" s="160"/>
      <c r="D27" s="160"/>
      <c r="E27" s="160"/>
      <c r="F27" s="160"/>
      <c r="G27" s="160">
        <v>522876</v>
      </c>
      <c r="H27" s="160"/>
      <c r="I27" s="160"/>
      <c r="J27" s="160"/>
      <c r="K27" s="160"/>
      <c r="L27" s="160"/>
      <c r="M27" s="160"/>
    </row>
    <row r="28" spans="1:13" ht="12.75">
      <c r="A28" s="187" t="s">
        <v>1012</v>
      </c>
      <c r="B28" s="160"/>
      <c r="C28" s="160"/>
      <c r="D28" s="160"/>
      <c r="E28" s="160"/>
      <c r="F28" s="160">
        <v>711756</v>
      </c>
      <c r="G28" s="160"/>
      <c r="H28" s="160"/>
      <c r="I28" s="160">
        <v>84649</v>
      </c>
      <c r="J28" s="160">
        <v>256032</v>
      </c>
      <c r="K28" s="160"/>
      <c r="L28" s="160"/>
      <c r="M28" s="160"/>
    </row>
    <row r="29" spans="1:15" s="130" customFormat="1" ht="12.75">
      <c r="A29" s="195" t="s">
        <v>710</v>
      </c>
      <c r="B29" s="163">
        <f>SUM(B6:B28)</f>
        <v>2362080</v>
      </c>
      <c r="C29" s="163">
        <f aca="true" t="shared" si="0" ref="C29:M29">SUM(C6:C28)</f>
        <v>837134</v>
      </c>
      <c r="D29" s="163">
        <f t="shared" si="0"/>
        <v>709920</v>
      </c>
      <c r="E29" s="163">
        <f t="shared" si="0"/>
        <v>22125</v>
      </c>
      <c r="F29" s="163">
        <f t="shared" si="0"/>
        <v>711756</v>
      </c>
      <c r="G29" s="163">
        <f t="shared" si="0"/>
        <v>653595</v>
      </c>
      <c r="H29" s="163">
        <f t="shared" si="0"/>
        <v>2108000</v>
      </c>
      <c r="I29" s="163">
        <f t="shared" si="0"/>
        <v>84649</v>
      </c>
      <c r="J29" s="163">
        <f t="shared" si="0"/>
        <v>1716659</v>
      </c>
      <c r="K29" s="163">
        <f t="shared" si="0"/>
        <v>441960</v>
      </c>
      <c r="L29" s="163">
        <f t="shared" si="0"/>
        <v>198200</v>
      </c>
      <c r="M29" s="163">
        <f t="shared" si="0"/>
        <v>794600</v>
      </c>
      <c r="N29" s="44"/>
      <c r="O29" s="44"/>
    </row>
    <row r="30" spans="1:13" ht="12.75">
      <c r="A30" s="196"/>
      <c r="B30" s="380">
        <f>SUM(B29:E29)</f>
        <v>3931259</v>
      </c>
      <c r="C30" s="380"/>
      <c r="D30" s="380"/>
      <c r="E30" s="380"/>
      <c r="F30" s="380">
        <f>SUM(F29:I29)</f>
        <v>3558000</v>
      </c>
      <c r="G30" s="380"/>
      <c r="H30" s="380"/>
      <c r="I30" s="380"/>
      <c r="J30" s="380">
        <f>SUM(J29:M29)</f>
        <v>3151419</v>
      </c>
      <c r="K30" s="380"/>
      <c r="L30" s="380"/>
      <c r="M30" s="380"/>
    </row>
    <row r="31" spans="1:13" ht="12.75">
      <c r="A31" s="195" t="s">
        <v>1008</v>
      </c>
      <c r="B31" s="376">
        <v>5061000</v>
      </c>
      <c r="C31" s="376"/>
      <c r="D31" s="376"/>
      <c r="E31" s="376"/>
      <c r="F31" s="376">
        <v>3558000</v>
      </c>
      <c r="G31" s="376"/>
      <c r="H31" s="376"/>
      <c r="I31" s="376"/>
      <c r="J31" s="376">
        <v>3151419</v>
      </c>
      <c r="K31" s="376"/>
      <c r="L31" s="376"/>
      <c r="M31" s="376"/>
    </row>
    <row r="32" spans="1:13" ht="12.75">
      <c r="A32" s="195" t="s">
        <v>1009</v>
      </c>
      <c r="B32" s="376">
        <f>SUM(B30-B31)</f>
        <v>-1129741</v>
      </c>
      <c r="C32" s="376"/>
      <c r="D32" s="376"/>
      <c r="E32" s="376"/>
      <c r="F32" s="376">
        <f>SUM(F30-F31)</f>
        <v>0</v>
      </c>
      <c r="G32" s="376"/>
      <c r="H32" s="376"/>
      <c r="I32" s="376"/>
      <c r="J32" s="376">
        <f>SUM(J30-J31)</f>
        <v>0</v>
      </c>
      <c r="K32" s="376"/>
      <c r="L32" s="376"/>
      <c r="M32" s="376"/>
    </row>
  </sheetData>
  <sheetProtection/>
  <mergeCells count="12">
    <mergeCell ref="F4:I4"/>
    <mergeCell ref="J4:M4"/>
    <mergeCell ref="B4:E4"/>
    <mergeCell ref="B30:E30"/>
    <mergeCell ref="F30:I30"/>
    <mergeCell ref="J30:M30"/>
    <mergeCell ref="B31:E31"/>
    <mergeCell ref="F31:I31"/>
    <mergeCell ref="J31:M31"/>
    <mergeCell ref="B32:E32"/>
    <mergeCell ref="F32:I32"/>
    <mergeCell ref="J32:M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84"/>
  <sheetViews>
    <sheetView zoomScalePageLayoutView="0" workbookViewId="0" topLeftCell="J1">
      <pane ySplit="3" topLeftCell="A4" activePane="bottomLeft" state="frozen"/>
      <selection pane="topLeft" activeCell="H1" sqref="H1"/>
      <selection pane="bottomLeft" activeCell="U40" sqref="U40"/>
    </sheetView>
  </sheetViews>
  <sheetFormatPr defaultColWidth="9.140625" defaultRowHeight="12.75"/>
  <cols>
    <col min="1" max="1" width="10.140625" style="192" bestFit="1" customWidth="1"/>
    <col min="2" max="23" width="9.140625" style="91" customWidth="1"/>
  </cols>
  <sheetData>
    <row r="1" spans="1:21" ht="12.75">
      <c r="A1" s="381" t="s">
        <v>1016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1:24" ht="30.75" customHeight="1">
      <c r="A2" s="193"/>
      <c r="B2" s="57"/>
      <c r="C2" s="57"/>
      <c r="D2" s="57"/>
      <c r="E2" s="57"/>
      <c r="F2" s="57"/>
      <c r="G2" s="57"/>
      <c r="H2" s="57"/>
      <c r="I2" s="57"/>
      <c r="J2" s="382" t="s">
        <v>1046</v>
      </c>
      <c r="K2" s="383"/>
      <c r="L2" s="383"/>
      <c r="M2" s="384"/>
      <c r="N2" s="57"/>
      <c r="O2" s="388" t="s">
        <v>1064</v>
      </c>
      <c r="P2" s="389"/>
      <c r="Q2" s="389"/>
      <c r="R2" s="389"/>
      <c r="S2" s="390"/>
      <c r="T2" s="207"/>
      <c r="U2" s="57"/>
      <c r="V2" s="57"/>
      <c r="W2" s="57"/>
      <c r="X2" s="126"/>
    </row>
    <row r="3" spans="1:24" ht="117">
      <c r="A3" s="197" t="s">
        <v>1017</v>
      </c>
      <c r="B3" s="198" t="s">
        <v>1018</v>
      </c>
      <c r="C3" s="199" t="s">
        <v>1066</v>
      </c>
      <c r="D3" s="199" t="s">
        <v>1065</v>
      </c>
      <c r="E3" s="200" t="s">
        <v>1020</v>
      </c>
      <c r="F3" s="200" t="s">
        <v>1021</v>
      </c>
      <c r="G3" s="200" t="s">
        <v>745</v>
      </c>
      <c r="H3" s="200" t="s">
        <v>1022</v>
      </c>
      <c r="I3" s="200" t="s">
        <v>1023</v>
      </c>
      <c r="J3" s="200" t="s">
        <v>753</v>
      </c>
      <c r="K3" s="200" t="s">
        <v>1024</v>
      </c>
      <c r="L3" s="200" t="s">
        <v>755</v>
      </c>
      <c r="M3" s="200" t="s">
        <v>756</v>
      </c>
      <c r="N3" s="200" t="s">
        <v>1025</v>
      </c>
      <c r="O3" s="200" t="s">
        <v>1026</v>
      </c>
      <c r="P3" s="200" t="s">
        <v>534</v>
      </c>
      <c r="Q3" s="199" t="s">
        <v>1019</v>
      </c>
      <c r="R3" s="200" t="s">
        <v>1027</v>
      </c>
      <c r="S3" s="200" t="s">
        <v>1070</v>
      </c>
      <c r="T3" s="200" t="s">
        <v>1075</v>
      </c>
      <c r="U3" s="197" t="s">
        <v>1028</v>
      </c>
      <c r="V3" s="197" t="s">
        <v>1029</v>
      </c>
      <c r="W3" s="201" t="s">
        <v>1030</v>
      </c>
      <c r="X3" s="201" t="s">
        <v>1031</v>
      </c>
    </row>
    <row r="4" spans="1:24" ht="12.75">
      <c r="A4" s="202">
        <v>41278</v>
      </c>
      <c r="B4" s="161" t="s">
        <v>1032</v>
      </c>
      <c r="C4" s="160">
        <v>358835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3">
        <f>SUM(C4:T4)</f>
        <v>358835</v>
      </c>
      <c r="V4" s="160"/>
      <c r="W4" s="160"/>
      <c r="X4" s="160">
        <f>SUM(V4:W4)</f>
        <v>0</v>
      </c>
    </row>
    <row r="5" spans="1:24" ht="12.75">
      <c r="A5" s="202">
        <v>41297</v>
      </c>
      <c r="B5" s="161" t="s">
        <v>1033</v>
      </c>
      <c r="C5" s="160">
        <v>76894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>
        <v>522876</v>
      </c>
      <c r="R5" s="160"/>
      <c r="S5" s="160"/>
      <c r="T5" s="160"/>
      <c r="U5" s="163">
        <f aca="true" t="shared" si="0" ref="U5:U39">SUM(C5:T5)</f>
        <v>599770</v>
      </c>
      <c r="V5" s="160"/>
      <c r="W5" s="160"/>
      <c r="X5" s="160">
        <f aca="true" t="shared" si="1" ref="X5:X38">SUM(V5:W5)</f>
        <v>0</v>
      </c>
    </row>
    <row r="6" spans="1:24" ht="12.75">
      <c r="A6" s="202">
        <v>41299</v>
      </c>
      <c r="B6" s="161" t="s">
        <v>1034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>
        <v>130719</v>
      </c>
      <c r="R6" s="160"/>
      <c r="S6" s="160"/>
      <c r="T6" s="160"/>
      <c r="U6" s="163">
        <f t="shared" si="0"/>
        <v>130719</v>
      </c>
      <c r="V6" s="160"/>
      <c r="W6" s="160"/>
      <c r="X6" s="160">
        <f t="shared" si="1"/>
        <v>0</v>
      </c>
    </row>
    <row r="7" spans="1:24" ht="12.75">
      <c r="A7" s="202">
        <v>41306</v>
      </c>
      <c r="B7" s="161" t="s">
        <v>1035</v>
      </c>
      <c r="C7" s="160"/>
      <c r="D7" s="160"/>
      <c r="E7" s="160">
        <v>1541644</v>
      </c>
      <c r="F7" s="160">
        <v>648000</v>
      </c>
      <c r="G7" s="160">
        <v>99900</v>
      </c>
      <c r="H7" s="160">
        <v>428400</v>
      </c>
      <c r="I7" s="160">
        <v>127847</v>
      </c>
      <c r="J7" s="160">
        <v>77504</v>
      </c>
      <c r="K7" s="160">
        <v>130500</v>
      </c>
      <c r="L7" s="160">
        <v>99828</v>
      </c>
      <c r="M7" s="160">
        <v>163500</v>
      </c>
      <c r="N7" s="160">
        <v>75126</v>
      </c>
      <c r="O7" s="160"/>
      <c r="P7" s="160">
        <v>35588</v>
      </c>
      <c r="Q7" s="160"/>
      <c r="R7" s="160"/>
      <c r="S7" s="160"/>
      <c r="T7" s="160"/>
      <c r="U7" s="163">
        <f t="shared" si="0"/>
        <v>3427837</v>
      </c>
      <c r="V7" s="160">
        <v>3262801</v>
      </c>
      <c r="W7" s="160">
        <v>165036</v>
      </c>
      <c r="X7" s="160">
        <f t="shared" si="1"/>
        <v>3427837</v>
      </c>
    </row>
    <row r="8" spans="1:24" ht="12.75">
      <c r="A8" s="202">
        <v>41306</v>
      </c>
      <c r="B8" s="161" t="s">
        <v>1036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>
        <v>90542</v>
      </c>
      <c r="S8" s="160"/>
      <c r="T8" s="160"/>
      <c r="U8" s="163">
        <f t="shared" si="0"/>
        <v>90542</v>
      </c>
      <c r="V8" s="160"/>
      <c r="W8" s="160"/>
      <c r="X8" s="160">
        <f t="shared" si="1"/>
        <v>0</v>
      </c>
    </row>
    <row r="9" spans="1:24" ht="12.75">
      <c r="A9" s="202">
        <v>41330</v>
      </c>
      <c r="B9" s="161" t="s">
        <v>1037</v>
      </c>
      <c r="C9" s="160">
        <v>492055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3">
        <f t="shared" si="0"/>
        <v>492055</v>
      </c>
      <c r="V9" s="160"/>
      <c r="W9" s="160"/>
      <c r="X9" s="160">
        <f t="shared" si="1"/>
        <v>0</v>
      </c>
    </row>
    <row r="10" spans="1:24" ht="12.75">
      <c r="A10" s="202">
        <v>41334</v>
      </c>
      <c r="B10" s="161" t="s">
        <v>1035</v>
      </c>
      <c r="C10" s="160"/>
      <c r="D10" s="160"/>
      <c r="E10" s="160">
        <v>1648402</v>
      </c>
      <c r="F10" s="160">
        <v>1512000</v>
      </c>
      <c r="G10" s="160">
        <v>233100</v>
      </c>
      <c r="H10" s="160">
        <v>685440</v>
      </c>
      <c r="I10" s="160">
        <v>204556</v>
      </c>
      <c r="J10" s="160">
        <v>124006</v>
      </c>
      <c r="K10" s="160">
        <v>208800</v>
      </c>
      <c r="L10" s="160">
        <v>159724</v>
      </c>
      <c r="M10" s="160">
        <v>261600</v>
      </c>
      <c r="N10" s="160">
        <v>120202</v>
      </c>
      <c r="O10" s="160">
        <v>1086000</v>
      </c>
      <c r="P10" s="160">
        <v>56940</v>
      </c>
      <c r="Q10" s="160"/>
      <c r="R10" s="160">
        <v>174498</v>
      </c>
      <c r="S10" s="160"/>
      <c r="T10" s="160"/>
      <c r="U10" s="163">
        <f t="shared" si="0"/>
        <v>6475268</v>
      </c>
      <c r="V10" s="160">
        <v>4378761</v>
      </c>
      <c r="W10" s="160">
        <v>2096507</v>
      </c>
      <c r="X10" s="160">
        <f t="shared" si="1"/>
        <v>6475268</v>
      </c>
    </row>
    <row r="11" spans="1:24" ht="12.75">
      <c r="A11" s="203">
        <v>41358</v>
      </c>
      <c r="B11" s="167" t="s">
        <v>1038</v>
      </c>
      <c r="C11" s="163">
        <v>575563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3">
        <f t="shared" si="0"/>
        <v>575563</v>
      </c>
      <c r="V11" s="160"/>
      <c r="W11" s="160"/>
      <c r="X11" s="160">
        <f t="shared" si="1"/>
        <v>0</v>
      </c>
    </row>
    <row r="12" spans="1:24" ht="12.75">
      <c r="A12" s="202">
        <v>41361</v>
      </c>
      <c r="B12" s="161" t="s">
        <v>1035</v>
      </c>
      <c r="C12" s="160"/>
      <c r="D12" s="160"/>
      <c r="E12" s="160">
        <v>1826332</v>
      </c>
      <c r="F12" s="160">
        <v>1080000</v>
      </c>
      <c r="G12" s="160">
        <v>166500</v>
      </c>
      <c r="H12" s="160">
        <v>1113840</v>
      </c>
      <c r="I12" s="160">
        <v>332403</v>
      </c>
      <c r="J12" s="160">
        <v>201510</v>
      </c>
      <c r="K12" s="160">
        <v>339300</v>
      </c>
      <c r="L12" s="160">
        <v>259552</v>
      </c>
      <c r="M12" s="160">
        <v>425100</v>
      </c>
      <c r="N12" s="160">
        <v>195328</v>
      </c>
      <c r="O12" s="160"/>
      <c r="P12" s="160">
        <v>92528</v>
      </c>
      <c r="Q12" s="160"/>
      <c r="R12" s="160">
        <v>172974</v>
      </c>
      <c r="S12" s="160"/>
      <c r="T12" s="160"/>
      <c r="U12" s="163">
        <f t="shared" si="0"/>
        <v>6205367</v>
      </c>
      <c r="V12" s="160">
        <v>1675527</v>
      </c>
      <c r="W12" s="160">
        <v>4529840</v>
      </c>
      <c r="X12" s="160">
        <f t="shared" si="1"/>
        <v>6205367</v>
      </c>
    </row>
    <row r="13" spans="1:24" ht="12.75">
      <c r="A13" s="202">
        <v>41387</v>
      </c>
      <c r="B13" s="161" t="s">
        <v>1039</v>
      </c>
      <c r="C13" s="160">
        <v>641161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3">
        <f t="shared" si="0"/>
        <v>641161</v>
      </c>
      <c r="V13" s="160"/>
      <c r="W13" s="160"/>
      <c r="X13" s="160">
        <f t="shared" si="1"/>
        <v>0</v>
      </c>
    </row>
    <row r="14" spans="1:24" ht="12.75">
      <c r="A14" s="202">
        <v>41389</v>
      </c>
      <c r="B14" s="161" t="s">
        <v>1040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3">
        <f t="shared" si="0"/>
        <v>0</v>
      </c>
      <c r="V14" s="160"/>
      <c r="W14" s="160"/>
      <c r="X14" s="160">
        <f t="shared" si="1"/>
        <v>0</v>
      </c>
    </row>
    <row r="15" spans="1:24" ht="12.75">
      <c r="A15" s="202">
        <v>41396</v>
      </c>
      <c r="B15" s="161" t="s">
        <v>1035</v>
      </c>
      <c r="C15" s="160"/>
      <c r="D15" s="160"/>
      <c r="E15" s="160">
        <v>1648402</v>
      </c>
      <c r="F15" s="160">
        <v>1080000</v>
      </c>
      <c r="G15" s="160">
        <v>166500</v>
      </c>
      <c r="H15" s="160">
        <v>685440</v>
      </c>
      <c r="I15" s="160">
        <v>204556</v>
      </c>
      <c r="J15" s="160">
        <v>124006</v>
      </c>
      <c r="K15" s="160">
        <v>208800</v>
      </c>
      <c r="L15" s="160">
        <v>159724</v>
      </c>
      <c r="M15" s="160">
        <v>261600</v>
      </c>
      <c r="N15" s="160">
        <v>120202</v>
      </c>
      <c r="O15" s="160"/>
      <c r="P15" s="160">
        <v>56940</v>
      </c>
      <c r="Q15" s="160"/>
      <c r="R15" s="160">
        <v>171831</v>
      </c>
      <c r="S15" s="160"/>
      <c r="T15" s="160"/>
      <c r="U15" s="163">
        <f t="shared" si="0"/>
        <v>4888001</v>
      </c>
      <c r="V15" s="160">
        <v>2246276</v>
      </c>
      <c r="W15" s="160">
        <v>2641725</v>
      </c>
      <c r="X15" s="160">
        <f t="shared" si="1"/>
        <v>4888001</v>
      </c>
    </row>
    <row r="16" spans="1:24" ht="12.75">
      <c r="A16" s="202">
        <v>41417</v>
      </c>
      <c r="B16" s="161" t="s">
        <v>1041</v>
      </c>
      <c r="C16" s="160">
        <v>900480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3">
        <f t="shared" si="0"/>
        <v>900480</v>
      </c>
      <c r="V16" s="160"/>
      <c r="W16" s="160"/>
      <c r="X16" s="160">
        <f t="shared" si="1"/>
        <v>0</v>
      </c>
    </row>
    <row r="17" spans="1:24" ht="12.75">
      <c r="A17" s="202">
        <v>41426</v>
      </c>
      <c r="B17" s="161" t="s">
        <v>1035</v>
      </c>
      <c r="C17" s="160"/>
      <c r="D17" s="160"/>
      <c r="E17" s="160">
        <v>1543377</v>
      </c>
      <c r="F17" s="160">
        <v>1080000</v>
      </c>
      <c r="G17" s="160">
        <v>166500</v>
      </c>
      <c r="H17" s="160">
        <v>685440</v>
      </c>
      <c r="I17" s="160">
        <v>204556</v>
      </c>
      <c r="J17" s="160">
        <v>124006</v>
      </c>
      <c r="K17" s="160">
        <v>208800</v>
      </c>
      <c r="L17" s="160">
        <v>159724</v>
      </c>
      <c r="M17" s="160">
        <v>261600</v>
      </c>
      <c r="N17" s="160">
        <v>120202</v>
      </c>
      <c r="O17" s="160">
        <v>290000</v>
      </c>
      <c r="P17" s="160">
        <v>56940</v>
      </c>
      <c r="Q17" s="160"/>
      <c r="R17" s="160">
        <v>173101</v>
      </c>
      <c r="S17" s="160"/>
      <c r="T17" s="160"/>
      <c r="U17" s="163">
        <f t="shared" si="0"/>
        <v>5074246</v>
      </c>
      <c r="V17" s="160">
        <v>1249413</v>
      </c>
      <c r="W17" s="160">
        <v>3824833</v>
      </c>
      <c r="X17" s="160">
        <f t="shared" si="1"/>
        <v>5074246</v>
      </c>
    </row>
    <row r="18" spans="1:24" ht="12.75">
      <c r="A18" s="203">
        <v>41449</v>
      </c>
      <c r="B18" s="167" t="s">
        <v>1042</v>
      </c>
      <c r="C18" s="163">
        <v>278828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3">
        <f t="shared" si="0"/>
        <v>278828</v>
      </c>
      <c r="V18" s="160"/>
      <c r="W18" s="160"/>
      <c r="X18" s="160">
        <f t="shared" si="1"/>
        <v>0</v>
      </c>
    </row>
    <row r="19" spans="1:24" ht="12.75">
      <c r="A19" s="202">
        <v>41452</v>
      </c>
      <c r="B19" s="161" t="s">
        <v>1035</v>
      </c>
      <c r="C19" s="160"/>
      <c r="D19" s="160"/>
      <c r="E19" s="160">
        <v>1543377</v>
      </c>
      <c r="F19" s="160">
        <v>1080000</v>
      </c>
      <c r="G19" s="160">
        <v>166500</v>
      </c>
      <c r="H19" s="160">
        <v>685440</v>
      </c>
      <c r="I19" s="160">
        <v>204556</v>
      </c>
      <c r="J19" s="160">
        <v>124006</v>
      </c>
      <c r="K19" s="160">
        <v>208800</v>
      </c>
      <c r="L19" s="160">
        <v>159724</v>
      </c>
      <c r="M19" s="160">
        <v>261600</v>
      </c>
      <c r="N19" s="160">
        <v>120202</v>
      </c>
      <c r="O19" s="160"/>
      <c r="P19" s="160">
        <v>56940</v>
      </c>
      <c r="Q19" s="160"/>
      <c r="R19" s="160">
        <v>171069</v>
      </c>
      <c r="S19" s="160"/>
      <c r="T19" s="160"/>
      <c r="U19" s="163">
        <f t="shared" si="0"/>
        <v>4782214</v>
      </c>
      <c r="V19" s="160">
        <v>1298087</v>
      </c>
      <c r="W19" s="160">
        <v>3484127</v>
      </c>
      <c r="X19" s="160">
        <f t="shared" si="1"/>
        <v>4782214</v>
      </c>
    </row>
    <row r="20" spans="1:24" ht="12.75">
      <c r="A20" s="203">
        <v>41452</v>
      </c>
      <c r="B20" s="167" t="s">
        <v>1043</v>
      </c>
      <c r="C20" s="163">
        <v>754130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3">
        <f t="shared" si="0"/>
        <v>754130</v>
      </c>
      <c r="V20" s="160"/>
      <c r="W20" s="160"/>
      <c r="X20" s="160">
        <f t="shared" si="1"/>
        <v>0</v>
      </c>
    </row>
    <row r="21" spans="1:24" ht="12.75">
      <c r="A21" s="204" t="s">
        <v>1044</v>
      </c>
      <c r="B21" s="167"/>
      <c r="C21" s="163">
        <f aca="true" t="shared" si="2" ref="C21:S21">SUM(C4:C20)</f>
        <v>4077946</v>
      </c>
      <c r="D21" s="163">
        <f t="shared" si="2"/>
        <v>0</v>
      </c>
      <c r="E21" s="163">
        <f t="shared" si="2"/>
        <v>9751534</v>
      </c>
      <c r="F21" s="163">
        <f t="shared" si="2"/>
        <v>6480000</v>
      </c>
      <c r="G21" s="163">
        <f t="shared" si="2"/>
        <v>999000</v>
      </c>
      <c r="H21" s="163">
        <f t="shared" si="2"/>
        <v>4284000</v>
      </c>
      <c r="I21" s="163">
        <f t="shared" si="2"/>
        <v>1278474</v>
      </c>
      <c r="J21" s="163">
        <f t="shared" si="2"/>
        <v>775038</v>
      </c>
      <c r="K21" s="163">
        <f t="shared" si="2"/>
        <v>1305000</v>
      </c>
      <c r="L21" s="163">
        <f t="shared" si="2"/>
        <v>998276</v>
      </c>
      <c r="M21" s="163">
        <f t="shared" si="2"/>
        <v>1635000</v>
      </c>
      <c r="N21" s="163">
        <f t="shared" si="2"/>
        <v>751262</v>
      </c>
      <c r="O21" s="163">
        <f t="shared" si="2"/>
        <v>1376000</v>
      </c>
      <c r="P21" s="163">
        <f t="shared" si="2"/>
        <v>355876</v>
      </c>
      <c r="Q21" s="163">
        <f t="shared" si="2"/>
        <v>653595</v>
      </c>
      <c r="R21" s="163">
        <f t="shared" si="2"/>
        <v>954015</v>
      </c>
      <c r="S21" s="163">
        <f t="shared" si="2"/>
        <v>0</v>
      </c>
      <c r="T21" s="163"/>
      <c r="U21" s="163">
        <f t="shared" si="0"/>
        <v>35675016</v>
      </c>
      <c r="V21" s="163">
        <f>SUM(V4:V20)</f>
        <v>14110865</v>
      </c>
      <c r="W21" s="163">
        <f>SUM(W4:W20)</f>
        <v>16742068</v>
      </c>
      <c r="X21" s="163">
        <f>SUM(X4:X20)</f>
        <v>30852933</v>
      </c>
    </row>
    <row r="22" spans="1:24" ht="12.75">
      <c r="A22" s="205" t="s">
        <v>1048</v>
      </c>
      <c r="B22" s="161" t="s">
        <v>1035</v>
      </c>
      <c r="C22" s="160"/>
      <c r="D22" s="160"/>
      <c r="E22" s="160">
        <v>1543377</v>
      </c>
      <c r="F22" s="160">
        <v>-572000</v>
      </c>
      <c r="G22" s="160">
        <v>-22500</v>
      </c>
      <c r="H22" s="160">
        <v>567120</v>
      </c>
      <c r="I22" s="160">
        <v>204556</v>
      </c>
      <c r="J22" s="160">
        <v>156116</v>
      </c>
      <c r="K22" s="160">
        <v>208800</v>
      </c>
      <c r="L22" s="160">
        <v>159724</v>
      </c>
      <c r="M22" s="160">
        <v>261600</v>
      </c>
      <c r="N22" s="160">
        <v>120202</v>
      </c>
      <c r="O22" s="160"/>
      <c r="P22" s="160">
        <v>56940</v>
      </c>
      <c r="Q22" s="160"/>
      <c r="R22" s="160">
        <v>150368</v>
      </c>
      <c r="S22" s="160"/>
      <c r="T22" s="160"/>
      <c r="U22" s="163">
        <f t="shared" si="0"/>
        <v>2834303</v>
      </c>
      <c r="V22" s="160">
        <v>-465751</v>
      </c>
      <c r="W22" s="160">
        <v>3300054</v>
      </c>
      <c r="X22" s="160">
        <f t="shared" si="1"/>
        <v>2834303</v>
      </c>
    </row>
    <row r="23" spans="1:24" ht="12.75">
      <c r="A23" s="202">
        <v>41516</v>
      </c>
      <c r="B23" s="161" t="s">
        <v>1047</v>
      </c>
      <c r="C23" s="160"/>
      <c r="D23" s="160"/>
      <c r="E23" s="160">
        <v>1543377</v>
      </c>
      <c r="F23" s="160">
        <v>844000</v>
      </c>
      <c r="G23" s="160">
        <v>139500</v>
      </c>
      <c r="H23" s="160">
        <v>669120</v>
      </c>
      <c r="I23" s="160">
        <v>204556</v>
      </c>
      <c r="J23" s="160">
        <v>128435</v>
      </c>
      <c r="K23" s="160">
        <v>208800</v>
      </c>
      <c r="L23" s="160">
        <v>159724</v>
      </c>
      <c r="M23" s="160">
        <v>261600</v>
      </c>
      <c r="N23" s="160">
        <v>120202</v>
      </c>
      <c r="O23" s="160">
        <v>290000</v>
      </c>
      <c r="P23" s="160">
        <v>56940</v>
      </c>
      <c r="Q23" s="160"/>
      <c r="R23" s="160">
        <v>150368</v>
      </c>
      <c r="S23" s="160"/>
      <c r="T23" s="160"/>
      <c r="U23" s="163">
        <f t="shared" si="0"/>
        <v>4776622</v>
      </c>
      <c r="V23" s="160">
        <v>926065</v>
      </c>
      <c r="W23" s="160">
        <v>3850557</v>
      </c>
      <c r="X23" s="160">
        <f t="shared" si="1"/>
        <v>4776622</v>
      </c>
    </row>
    <row r="24" spans="1:24" ht="12.75">
      <c r="A24" s="202">
        <v>41519</v>
      </c>
      <c r="B24" s="161" t="s">
        <v>1050</v>
      </c>
      <c r="C24" s="160"/>
      <c r="D24" s="160"/>
      <c r="E24" s="160">
        <v>1543377</v>
      </c>
      <c r="F24" s="160">
        <v>1080000</v>
      </c>
      <c r="G24" s="160">
        <v>180000</v>
      </c>
      <c r="H24" s="160">
        <v>669120</v>
      </c>
      <c r="I24" s="160">
        <v>204556</v>
      </c>
      <c r="J24" s="160">
        <v>128435</v>
      </c>
      <c r="K24" s="160">
        <v>208800</v>
      </c>
      <c r="L24" s="160">
        <v>159724</v>
      </c>
      <c r="M24" s="160">
        <v>261600</v>
      </c>
      <c r="N24" s="160">
        <v>120202</v>
      </c>
      <c r="O24" s="160"/>
      <c r="P24" s="160">
        <v>56940</v>
      </c>
      <c r="Q24" s="160"/>
      <c r="R24" s="160">
        <v>150368</v>
      </c>
      <c r="S24" s="160"/>
      <c r="T24" s="160"/>
      <c r="U24" s="163">
        <f t="shared" si="0"/>
        <v>4763122</v>
      </c>
      <c r="V24" s="160">
        <v>1454447</v>
      </c>
      <c r="W24" s="160">
        <v>3308675</v>
      </c>
      <c r="X24" s="160">
        <f t="shared" si="1"/>
        <v>4763122</v>
      </c>
    </row>
    <row r="25" spans="1:24" ht="12.75">
      <c r="A25" s="202">
        <v>41582</v>
      </c>
      <c r="B25" s="161" t="s">
        <v>1051</v>
      </c>
      <c r="C25" s="160"/>
      <c r="D25" s="160"/>
      <c r="E25" s="160">
        <v>1543377</v>
      </c>
      <c r="F25" s="160">
        <v>1430800</v>
      </c>
      <c r="G25" s="160">
        <v>180000</v>
      </c>
      <c r="H25" s="160">
        <v>669120</v>
      </c>
      <c r="I25" s="160">
        <v>204556</v>
      </c>
      <c r="J25" s="160">
        <v>128435</v>
      </c>
      <c r="K25" s="160">
        <v>208800</v>
      </c>
      <c r="L25" s="160">
        <v>159724</v>
      </c>
      <c r="M25" s="160">
        <v>261600</v>
      </c>
      <c r="N25" s="160">
        <v>120202</v>
      </c>
      <c r="O25" s="160"/>
      <c r="P25" s="160">
        <v>56940</v>
      </c>
      <c r="Q25" s="160"/>
      <c r="R25" s="160">
        <v>106934</v>
      </c>
      <c r="S25" s="160"/>
      <c r="T25" s="160"/>
      <c r="U25" s="163">
        <f t="shared" si="0"/>
        <v>5070488</v>
      </c>
      <c r="V25" s="160">
        <v>2070564</v>
      </c>
      <c r="W25" s="160">
        <v>2999924</v>
      </c>
      <c r="X25" s="160">
        <f t="shared" si="1"/>
        <v>5070488</v>
      </c>
    </row>
    <row r="26" spans="1:24" ht="12.75">
      <c r="A26" s="202">
        <v>41610</v>
      </c>
      <c r="B26" s="161" t="s">
        <v>1052</v>
      </c>
      <c r="C26" s="160"/>
      <c r="D26" s="160"/>
      <c r="E26" s="160">
        <v>1543377</v>
      </c>
      <c r="F26" s="160">
        <v>1430800</v>
      </c>
      <c r="G26" s="160">
        <v>180000</v>
      </c>
      <c r="H26" s="160">
        <v>669120</v>
      </c>
      <c r="I26" s="160">
        <v>204556</v>
      </c>
      <c r="J26" s="160">
        <v>128435</v>
      </c>
      <c r="K26" s="160">
        <v>208800</v>
      </c>
      <c r="L26" s="160">
        <v>159724</v>
      </c>
      <c r="M26" s="160">
        <v>261600</v>
      </c>
      <c r="N26" s="160">
        <v>120202</v>
      </c>
      <c r="O26" s="160">
        <v>442000</v>
      </c>
      <c r="P26" s="160">
        <v>56940</v>
      </c>
      <c r="Q26" s="160"/>
      <c r="R26" s="160">
        <v>167894</v>
      </c>
      <c r="S26" s="160"/>
      <c r="T26" s="160"/>
      <c r="U26" s="163">
        <f t="shared" si="0"/>
        <v>5573448</v>
      </c>
      <c r="V26" s="160">
        <v>2480322</v>
      </c>
      <c r="W26" s="160">
        <v>3093126</v>
      </c>
      <c r="X26" s="160">
        <f t="shared" si="1"/>
        <v>5573448</v>
      </c>
    </row>
    <row r="27" spans="1:24" ht="12.75">
      <c r="A27" s="205" t="s">
        <v>1049</v>
      </c>
      <c r="B27" s="161" t="s">
        <v>1035</v>
      </c>
      <c r="C27" s="160"/>
      <c r="D27" s="160"/>
      <c r="E27" s="160">
        <v>1614548</v>
      </c>
      <c r="F27" s="160">
        <v>1430800</v>
      </c>
      <c r="G27" s="160">
        <v>180000</v>
      </c>
      <c r="H27" s="160">
        <v>836400</v>
      </c>
      <c r="I27" s="160">
        <v>255693</v>
      </c>
      <c r="J27" s="160">
        <v>160546</v>
      </c>
      <c r="K27" s="160">
        <v>261000</v>
      </c>
      <c r="L27" s="160">
        <v>199654</v>
      </c>
      <c r="M27" s="160">
        <v>327000</v>
      </c>
      <c r="N27" s="160">
        <v>150248</v>
      </c>
      <c r="O27" s="160"/>
      <c r="P27" s="160">
        <v>71180</v>
      </c>
      <c r="Q27" s="160"/>
      <c r="R27" s="160">
        <v>36712</v>
      </c>
      <c r="S27" s="160"/>
      <c r="T27" s="160"/>
      <c r="U27" s="163">
        <f t="shared" si="0"/>
        <v>5523781</v>
      </c>
      <c r="V27" s="160">
        <v>1809127</v>
      </c>
      <c r="W27" s="160">
        <v>3714654</v>
      </c>
      <c r="X27" s="160">
        <f t="shared" si="1"/>
        <v>5523781</v>
      </c>
    </row>
    <row r="28" spans="1:24" ht="12.75">
      <c r="A28" s="205" t="s">
        <v>1071</v>
      </c>
      <c r="B28" s="161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>
        <v>441960</v>
      </c>
      <c r="T28" s="160"/>
      <c r="U28" s="163">
        <f t="shared" si="0"/>
        <v>441960</v>
      </c>
      <c r="V28" s="160"/>
      <c r="W28" s="160"/>
      <c r="X28" s="160">
        <f t="shared" si="1"/>
        <v>0</v>
      </c>
    </row>
    <row r="29" spans="1:24" ht="12.75">
      <c r="A29" s="205" t="s">
        <v>1072</v>
      </c>
      <c r="B29" s="161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>
        <v>198200</v>
      </c>
      <c r="T29" s="160"/>
      <c r="U29" s="163">
        <f t="shared" si="0"/>
        <v>198200</v>
      </c>
      <c r="V29" s="160"/>
      <c r="W29" s="160"/>
      <c r="X29" s="160">
        <f t="shared" si="1"/>
        <v>0</v>
      </c>
    </row>
    <row r="30" spans="1:24" ht="12.75">
      <c r="A30" s="205" t="s">
        <v>1073</v>
      </c>
      <c r="B30" s="161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>
        <v>794600</v>
      </c>
      <c r="T30" s="160"/>
      <c r="U30" s="163">
        <f t="shared" si="0"/>
        <v>794600</v>
      </c>
      <c r="V30" s="160"/>
      <c r="W30" s="160"/>
      <c r="X30" s="160">
        <f t="shared" si="1"/>
        <v>0</v>
      </c>
    </row>
    <row r="31" spans="1:24" ht="12.75">
      <c r="A31" s="202">
        <v>41604</v>
      </c>
      <c r="B31" s="161"/>
      <c r="C31" s="160">
        <v>311586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3">
        <f t="shared" si="0"/>
        <v>311586</v>
      </c>
      <c r="V31" s="160"/>
      <c r="W31" s="160"/>
      <c r="X31" s="160">
        <f t="shared" si="1"/>
        <v>0</v>
      </c>
    </row>
    <row r="32" spans="1:24" ht="12.75">
      <c r="A32" s="202">
        <v>41578</v>
      </c>
      <c r="B32" s="161"/>
      <c r="C32" s="160">
        <v>107666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3">
        <f t="shared" si="0"/>
        <v>107666</v>
      </c>
      <c r="V32" s="160"/>
      <c r="W32" s="160"/>
      <c r="X32" s="160">
        <f t="shared" si="1"/>
        <v>0</v>
      </c>
    </row>
    <row r="33" spans="1:24" ht="12.75">
      <c r="A33" s="202">
        <v>41551</v>
      </c>
      <c r="B33" s="161"/>
      <c r="C33" s="160">
        <v>408406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3">
        <f t="shared" si="0"/>
        <v>408406</v>
      </c>
      <c r="V33" s="160"/>
      <c r="W33" s="160"/>
      <c r="X33" s="160">
        <f t="shared" si="1"/>
        <v>0</v>
      </c>
    </row>
    <row r="34" spans="1:24" ht="12.75">
      <c r="A34" s="202">
        <v>41526</v>
      </c>
      <c r="B34" s="161"/>
      <c r="C34" s="160"/>
      <c r="D34" s="160">
        <v>6019252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3">
        <f t="shared" si="0"/>
        <v>6019252</v>
      </c>
      <c r="V34" s="160"/>
      <c r="W34" s="160"/>
      <c r="X34" s="160">
        <f t="shared" si="1"/>
        <v>0</v>
      </c>
    </row>
    <row r="35" spans="1:24" ht="12.75">
      <c r="A35" s="202">
        <v>41501</v>
      </c>
      <c r="B35" s="161"/>
      <c r="C35" s="160"/>
      <c r="D35" s="160">
        <v>1493000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3">
        <f t="shared" si="0"/>
        <v>1493000</v>
      </c>
      <c r="V35" s="160"/>
      <c r="W35" s="160"/>
      <c r="X35" s="160">
        <f t="shared" si="1"/>
        <v>0</v>
      </c>
    </row>
    <row r="36" spans="1:24" ht="12.75">
      <c r="A36" s="202" t="s">
        <v>1074</v>
      </c>
      <c r="B36" s="161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>
        <v>83000</v>
      </c>
      <c r="U36" s="163">
        <f t="shared" si="0"/>
        <v>83000</v>
      </c>
      <c r="V36" s="160"/>
      <c r="W36" s="160"/>
      <c r="X36" s="160"/>
    </row>
    <row r="37" spans="1:24" ht="12.75">
      <c r="A37" s="202">
        <v>41512</v>
      </c>
      <c r="B37" s="161"/>
      <c r="C37" s="160">
        <v>634176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3">
        <f t="shared" si="0"/>
        <v>634176</v>
      </c>
      <c r="V37" s="160"/>
      <c r="W37" s="160"/>
      <c r="X37" s="160"/>
    </row>
    <row r="38" spans="1:24" ht="12.75">
      <c r="A38" s="205"/>
      <c r="B38" s="161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3">
        <f t="shared" si="0"/>
        <v>0</v>
      </c>
      <c r="V38" s="160"/>
      <c r="W38" s="160"/>
      <c r="X38" s="160">
        <f t="shared" si="1"/>
        <v>0</v>
      </c>
    </row>
    <row r="39" spans="1:24" s="130" customFormat="1" ht="12.75">
      <c r="A39" s="204" t="s">
        <v>1045</v>
      </c>
      <c r="B39" s="167"/>
      <c r="C39" s="163">
        <f>SUM(C22:C38)</f>
        <v>1461834</v>
      </c>
      <c r="D39" s="163">
        <f aca="true" t="shared" si="3" ref="D39:T39">SUM(D22:D38)</f>
        <v>7512252</v>
      </c>
      <c r="E39" s="163">
        <f t="shared" si="3"/>
        <v>9331433</v>
      </c>
      <c r="F39" s="163">
        <f t="shared" si="3"/>
        <v>5644400</v>
      </c>
      <c r="G39" s="163">
        <f t="shared" si="3"/>
        <v>837000</v>
      </c>
      <c r="H39" s="163">
        <f t="shared" si="3"/>
        <v>4080000</v>
      </c>
      <c r="I39" s="163">
        <f t="shared" si="3"/>
        <v>1278473</v>
      </c>
      <c r="J39" s="163">
        <f t="shared" si="3"/>
        <v>830402</v>
      </c>
      <c r="K39" s="163">
        <f t="shared" si="3"/>
        <v>1305000</v>
      </c>
      <c r="L39" s="163">
        <f t="shared" si="3"/>
        <v>998274</v>
      </c>
      <c r="M39" s="163">
        <f t="shared" si="3"/>
        <v>1635000</v>
      </c>
      <c r="N39" s="163">
        <f t="shared" si="3"/>
        <v>751258</v>
      </c>
      <c r="O39" s="163">
        <f t="shared" si="3"/>
        <v>732000</v>
      </c>
      <c r="P39" s="163">
        <f t="shared" si="3"/>
        <v>355880</v>
      </c>
      <c r="Q39" s="163">
        <f t="shared" si="3"/>
        <v>0</v>
      </c>
      <c r="R39" s="163">
        <f t="shared" si="3"/>
        <v>762644</v>
      </c>
      <c r="S39" s="163">
        <f t="shared" si="3"/>
        <v>1434760</v>
      </c>
      <c r="T39" s="163">
        <f t="shared" si="3"/>
        <v>83000</v>
      </c>
      <c r="U39" s="163">
        <f t="shared" si="0"/>
        <v>39033610</v>
      </c>
      <c r="V39" s="163">
        <f>SUM(V22:V38)</f>
        <v>8274774</v>
      </c>
      <c r="W39" s="163">
        <f>SUM(W22:W38)</f>
        <v>20266990</v>
      </c>
      <c r="X39" s="163">
        <f>SUM(X22:X38)</f>
        <v>28541764</v>
      </c>
    </row>
    <row r="40" spans="1:24" s="130" customFormat="1" ht="12.75">
      <c r="A40" s="204" t="s">
        <v>710</v>
      </c>
      <c r="B40" s="167"/>
      <c r="C40" s="163">
        <f aca="true" t="shared" si="4" ref="C40:X40">SUM(C39,C21)</f>
        <v>5539780</v>
      </c>
      <c r="D40" s="163">
        <f t="shared" si="4"/>
        <v>7512252</v>
      </c>
      <c r="E40" s="163">
        <f t="shared" si="4"/>
        <v>19082967</v>
      </c>
      <c r="F40" s="163">
        <f t="shared" si="4"/>
        <v>12124400</v>
      </c>
      <c r="G40" s="163">
        <f t="shared" si="4"/>
        <v>1836000</v>
      </c>
      <c r="H40" s="163">
        <f t="shared" si="4"/>
        <v>8364000</v>
      </c>
      <c r="I40" s="163">
        <f t="shared" si="4"/>
        <v>2556947</v>
      </c>
      <c r="J40" s="163">
        <f t="shared" si="4"/>
        <v>1605440</v>
      </c>
      <c r="K40" s="163">
        <f t="shared" si="4"/>
        <v>2610000</v>
      </c>
      <c r="L40" s="163">
        <f t="shared" si="4"/>
        <v>1996550</v>
      </c>
      <c r="M40" s="163">
        <f t="shared" si="4"/>
        <v>3270000</v>
      </c>
      <c r="N40" s="163">
        <f t="shared" si="4"/>
        <v>1502520</v>
      </c>
      <c r="O40" s="163">
        <f t="shared" si="4"/>
        <v>2108000</v>
      </c>
      <c r="P40" s="163">
        <f t="shared" si="4"/>
        <v>711756</v>
      </c>
      <c r="Q40" s="163">
        <f t="shared" si="4"/>
        <v>653595</v>
      </c>
      <c r="R40" s="163">
        <f t="shared" si="4"/>
        <v>1716659</v>
      </c>
      <c r="S40" s="163">
        <f t="shared" si="4"/>
        <v>1434760</v>
      </c>
      <c r="T40" s="163">
        <f t="shared" si="4"/>
        <v>83000</v>
      </c>
      <c r="U40" s="163">
        <f t="shared" si="4"/>
        <v>74708626</v>
      </c>
      <c r="V40" s="163">
        <f t="shared" si="4"/>
        <v>22385639</v>
      </c>
      <c r="W40" s="163">
        <f t="shared" si="4"/>
        <v>37009058</v>
      </c>
      <c r="X40" s="163">
        <f t="shared" si="4"/>
        <v>59394697</v>
      </c>
    </row>
    <row r="41" spans="3:21" ht="12.75">
      <c r="C41" s="92"/>
      <c r="D41" s="92"/>
      <c r="E41" s="92"/>
      <c r="F41" s="92"/>
      <c r="G41" s="194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ht="12.75">
      <c r="A42" s="205" t="s">
        <v>1057</v>
      </c>
      <c r="B42" s="161"/>
      <c r="C42" s="206" t="s">
        <v>1058</v>
      </c>
      <c r="D42" s="206" t="s">
        <v>1067</v>
      </c>
      <c r="E42" s="206" t="s">
        <v>1053</v>
      </c>
      <c r="F42" s="206" t="s">
        <v>1054</v>
      </c>
      <c r="G42" s="206" t="s">
        <v>1055</v>
      </c>
      <c r="H42" s="206" t="s">
        <v>1056</v>
      </c>
      <c r="I42" s="206" t="s">
        <v>1059</v>
      </c>
      <c r="J42" s="206" t="s">
        <v>1060</v>
      </c>
      <c r="K42" s="206" t="s">
        <v>1060</v>
      </c>
      <c r="L42" s="206" t="s">
        <v>1060</v>
      </c>
      <c r="M42" s="206" t="s">
        <v>1060</v>
      </c>
      <c r="N42" s="206" t="s">
        <v>1061</v>
      </c>
      <c r="O42" s="206" t="s">
        <v>1062</v>
      </c>
      <c r="P42" s="206" t="s">
        <v>1062</v>
      </c>
      <c r="Q42" s="206" t="s">
        <v>1062</v>
      </c>
      <c r="R42" s="206" t="s">
        <v>1063</v>
      </c>
      <c r="S42" s="206" t="s">
        <v>1063</v>
      </c>
      <c r="T42" s="206" t="s">
        <v>1076</v>
      </c>
      <c r="U42" s="160" t="s">
        <v>703</v>
      </c>
    </row>
    <row r="43" spans="1:21" ht="12.75">
      <c r="A43" s="205" t="s">
        <v>1057</v>
      </c>
      <c r="B43" s="161"/>
      <c r="C43" s="160">
        <v>5061000</v>
      </c>
      <c r="D43" s="160">
        <v>7512252</v>
      </c>
      <c r="E43" s="160">
        <v>19082967</v>
      </c>
      <c r="F43" s="160">
        <v>12124400</v>
      </c>
      <c r="G43" s="160">
        <v>1836000</v>
      </c>
      <c r="H43" s="160">
        <v>8364000</v>
      </c>
      <c r="I43" s="160">
        <v>2556947</v>
      </c>
      <c r="J43" s="385">
        <v>9481990</v>
      </c>
      <c r="K43" s="386"/>
      <c r="L43" s="386"/>
      <c r="M43" s="387"/>
      <c r="N43" s="160">
        <v>1502520</v>
      </c>
      <c r="O43" s="385">
        <v>3558000</v>
      </c>
      <c r="P43" s="386"/>
      <c r="Q43" s="386"/>
      <c r="R43" s="385">
        <v>3151419</v>
      </c>
      <c r="S43" s="387"/>
      <c r="T43" s="160">
        <v>83000</v>
      </c>
      <c r="U43" s="160">
        <f>SUM(C43+D43+E43+F43+G43+H43+I43+J43+N43+O43+R43+T43)</f>
        <v>74314495</v>
      </c>
    </row>
    <row r="44" spans="1:21" ht="12.75">
      <c r="A44" s="205" t="s">
        <v>1068</v>
      </c>
      <c r="B44" s="161"/>
      <c r="C44" s="160">
        <f aca="true" t="shared" si="5" ref="C44:I44">SUM(C40)</f>
        <v>5539780</v>
      </c>
      <c r="D44" s="160">
        <f t="shared" si="5"/>
        <v>7512252</v>
      </c>
      <c r="E44" s="160">
        <f t="shared" si="5"/>
        <v>19082967</v>
      </c>
      <c r="F44" s="160">
        <f t="shared" si="5"/>
        <v>12124400</v>
      </c>
      <c r="G44" s="160">
        <f t="shared" si="5"/>
        <v>1836000</v>
      </c>
      <c r="H44" s="160">
        <f t="shared" si="5"/>
        <v>8364000</v>
      </c>
      <c r="I44" s="160">
        <f t="shared" si="5"/>
        <v>2556947</v>
      </c>
      <c r="J44" s="385">
        <f>SUM(J40:M40)</f>
        <v>9481990</v>
      </c>
      <c r="K44" s="386"/>
      <c r="L44" s="386"/>
      <c r="M44" s="387"/>
      <c r="N44" s="160">
        <f>SUM(N40)</f>
        <v>1502520</v>
      </c>
      <c r="O44" s="385">
        <f>SUM(O40:Q40)</f>
        <v>3473351</v>
      </c>
      <c r="P44" s="386"/>
      <c r="Q44" s="387"/>
      <c r="R44" s="385">
        <f>SUM(R40:S40)</f>
        <v>3151419</v>
      </c>
      <c r="S44" s="387"/>
      <c r="T44" s="160">
        <f>SUM(T40)</f>
        <v>83000</v>
      </c>
      <c r="U44" s="160">
        <f>SUM(C44+D44+E44+F44+G44+H44+I44+J44+N44+O44+R44+T44)</f>
        <v>74708626</v>
      </c>
    </row>
    <row r="45" spans="1:21" ht="12.75">
      <c r="A45" s="205" t="s">
        <v>1069</v>
      </c>
      <c r="B45" s="161"/>
      <c r="C45" s="160">
        <f>SUM(C44-C43)</f>
        <v>478780</v>
      </c>
      <c r="D45" s="160">
        <f aca="true" t="shared" si="6" ref="D45:T45">SUM(D44-D43)</f>
        <v>0</v>
      </c>
      <c r="E45" s="160">
        <f t="shared" si="6"/>
        <v>0</v>
      </c>
      <c r="F45" s="160">
        <f t="shared" si="6"/>
        <v>0</v>
      </c>
      <c r="G45" s="160">
        <f t="shared" si="6"/>
        <v>0</v>
      </c>
      <c r="H45" s="160">
        <f t="shared" si="6"/>
        <v>0</v>
      </c>
      <c r="I45" s="160">
        <f t="shared" si="6"/>
        <v>0</v>
      </c>
      <c r="J45" s="385">
        <f t="shared" si="6"/>
        <v>0</v>
      </c>
      <c r="K45" s="386"/>
      <c r="L45" s="386"/>
      <c r="M45" s="387"/>
      <c r="N45" s="160">
        <f t="shared" si="6"/>
        <v>0</v>
      </c>
      <c r="O45" s="385">
        <f t="shared" si="6"/>
        <v>-84649</v>
      </c>
      <c r="P45" s="386"/>
      <c r="Q45" s="387"/>
      <c r="R45" s="385">
        <f t="shared" si="6"/>
        <v>0</v>
      </c>
      <c r="S45" s="387"/>
      <c r="T45" s="160">
        <f t="shared" si="6"/>
        <v>0</v>
      </c>
      <c r="U45" s="160">
        <f>SUM(C45+D45+E45+F45+G45+H45+I45+J45+N45+O45+R45+T45)</f>
        <v>394131</v>
      </c>
    </row>
    <row r="46" spans="3:21" ht="12.75"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3:21" ht="12.75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3:21" ht="12.75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3:21" ht="12.75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3:21" ht="12.75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3:21" ht="12.75"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3:21" ht="12.75"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3:21" ht="12.75"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3:21" ht="12.75"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3:21" ht="12.7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3:21" ht="12.75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3:21" ht="12.7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3:21" ht="12.75"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3:21" ht="12.75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3:21" ht="12.75"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3:21" ht="12.7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</row>
    <row r="62" spans="3:21" ht="12.75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</row>
    <row r="63" spans="3:21" ht="12.75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</row>
    <row r="64" spans="3:21" ht="12.75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</row>
    <row r="65" spans="3:21" ht="12.75"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</row>
    <row r="66" spans="3:21" ht="12.75"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</row>
    <row r="67" spans="3:21" ht="12.75"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</row>
    <row r="68" spans="3:21" ht="12.75"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3:21" ht="12.75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</row>
    <row r="70" spans="3:21" ht="12.75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</row>
    <row r="71" spans="3:21" ht="12.7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</row>
    <row r="72" spans="3:21" ht="12.7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</row>
    <row r="73" spans="3:21" ht="12.7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</row>
    <row r="74" spans="3:21" ht="12.7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3:21" ht="12.7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3:21" ht="12.7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3:21" ht="12.7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3:21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3:21" ht="12.7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3:21" ht="12.7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3:21" ht="12.7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3:21" ht="12.7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3:21" ht="12.7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3:21" ht="12.7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3:21" ht="12.7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3:21" ht="12.75"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3:21" ht="12.75"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3:21" ht="12.75"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3:21" ht="12.7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3:21" ht="12.7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3:21" ht="12.7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3:21" ht="12.7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3:21" ht="12.7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3:21" ht="12.7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3:21" ht="12.7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3:21" ht="12.7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3:21" ht="12.7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3:21" ht="12.7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3:21" ht="12.7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3:21" ht="12.7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3:21" ht="12.7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3:21" ht="12.7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3:21" ht="12.7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3:21" ht="12.7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3:21" ht="12.7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3:21" ht="12.7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3:21" ht="12.7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3:21" ht="12.7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3:21" ht="12.7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3:21" ht="12.7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3:21" ht="12.7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3:21" ht="12.7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3:21" ht="12.7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3:21" ht="12.7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3:21" ht="12.7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3:21" ht="12.75"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3:21" ht="12.75"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3:21" ht="12.75"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3:21" ht="12.75"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3:21" ht="12.75"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3:21" ht="12.75"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3:21" ht="12.75"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3:21" ht="12.75"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3:21" ht="12.75"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3:21" ht="12.75"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3:21" ht="12.75"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3:21" ht="12.75"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3:21" ht="12.75"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3:21" ht="12.75"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3:21" ht="12.75"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3:21" ht="12.75"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3:21" ht="12.75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3:21" ht="12.75"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3:21" ht="12.75"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3:21" ht="12.75"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3:21" ht="12.75"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3:21" ht="12.75"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3:21" ht="12.75"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3:21" ht="12.75"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3:21" ht="12.75"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3:21" ht="12.75"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3:21" ht="12.75"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3:21" ht="12.75"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3:21" ht="12.75"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3:21" ht="12.75"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3:21" ht="12.75"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3:21" ht="12.75"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3:21" ht="12.75"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3:21" ht="12.75"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3:21" ht="12.75"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3:21" ht="12.75"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3:21" ht="12.75"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3:21" ht="12.75"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3:21" ht="12.75"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3:21" ht="12.75"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3:21" ht="12.75"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3:21" ht="12.75"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3:21" ht="12.75"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3:21" ht="12.75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3:21" ht="12.75"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3:21" ht="12.75"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3:21" ht="12.75"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3:21" ht="12.75"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3:21" ht="12.75"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3:21" ht="12.75"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3:21" ht="12.75"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3:21" ht="12.75"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3:21" ht="12.75"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3:21" ht="12.75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3:21" ht="12.75"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3:21" ht="12.75"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3:21" ht="12.75"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3:21" ht="12.75"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3:21" ht="12.75"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3:21" ht="12.75"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3:21" ht="12.75"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3:21" ht="12.75"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3:21" ht="12.75"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3:21" ht="12.75"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3:21" ht="12.75"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3:21" ht="12.75"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3:21" ht="12.75"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3:21" ht="12.75"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3:21" ht="12.75"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3:21" ht="12.75"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3:21" ht="12.75"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3:21" ht="12.75"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3:21" ht="12.75"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3:21" ht="12.75"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3:21" ht="12.75"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3:21" ht="12.75"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3:21" ht="12.75"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3:21" ht="12.75"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3:21" ht="12.75"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3:21" ht="12.75"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3:21" ht="12.75"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3:21" ht="12.75"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3:21" ht="12.75"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3:21" ht="12.75"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3:21" ht="12.75"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3:21" ht="12.75"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3:21" ht="12.75"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</row>
    <row r="203" spans="3:21" ht="12.75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</row>
    <row r="204" spans="3:21" ht="12.75"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</row>
    <row r="205" spans="3:21" ht="12.75"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3:21" ht="12.75"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</row>
    <row r="207" spans="3:21" ht="12.75"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3:21" ht="12.75"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3:21" ht="12.75"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3:21" ht="12.75"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3:21" ht="12.75"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3:21" ht="12.75"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3:21" ht="12.75"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3:21" ht="12.75"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3:21" ht="12.75"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3:21" ht="12.75"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</row>
    <row r="217" spans="3:21" ht="12.75"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</row>
    <row r="218" spans="3:21" ht="12.75"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3:21" ht="12.75"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</row>
    <row r="220" spans="3:21" ht="12.75"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3:21" ht="12.75"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</row>
    <row r="222" spans="3:21" ht="12.75"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3:21" ht="12.75"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3:21" ht="12.75"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3:21" ht="12.75"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</row>
    <row r="226" spans="3:21" ht="12.75"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</row>
    <row r="227" spans="3:21" ht="12.75"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3:21" ht="12.75"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3:21" ht="12.75"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3:21" ht="12.75"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3:21" ht="12.75"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3:21" ht="12.75"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3:21" ht="12.75"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</row>
    <row r="234" spans="3:21" ht="12.75"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3:21" ht="12.75"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</row>
    <row r="236" spans="3:21" ht="12.75"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3:21" ht="12.75"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3:21" ht="12.75"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</row>
    <row r="239" spans="3:21" ht="12.75"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</row>
    <row r="240" spans="3:21" ht="12.75"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</row>
    <row r="241" spans="3:21" ht="12.75"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3:21" ht="12.75"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3:21" ht="12.75"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3:21" ht="12.75"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3:21" ht="12.75"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</row>
    <row r="246" spans="3:21" ht="12.75"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</row>
    <row r="247" spans="3:21" ht="12.75"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</row>
    <row r="248" spans="3:21" ht="12.75"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3:21" ht="12.75"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3:21" ht="12.75"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3:21" ht="12.75"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3:21" ht="12.75"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3:21" ht="12.75"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3:21" ht="12.75"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3:21" ht="12.75"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3:21" ht="12.75"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3:21" ht="12.75"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3:21" ht="12.75"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3:21" ht="12.75"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3:21" ht="12.75"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3:21" ht="12.75"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3:21" ht="12.75"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3:21" ht="12.75"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3:21" ht="12.75"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3:21" ht="12.75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3:21" ht="12.75"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3:21" ht="12.75"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3:21" ht="12.75"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3:21" ht="12.75"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3:21" ht="12.75"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3:21" ht="12.75"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3:21" ht="12.75"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3:21" ht="12.75"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3:21" ht="12.75"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3:21" ht="12.75"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3:21" ht="12.75"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3:21" ht="12.75"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3:21" ht="12.75"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3:21" ht="12.75"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3:21" ht="12.75"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3:21" ht="12.75"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3:21" ht="12.75"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3:21" ht="12.75"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3:21" ht="12.75"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</sheetData>
  <sheetProtection/>
  <mergeCells count="12">
    <mergeCell ref="R44:S44"/>
    <mergeCell ref="R45:S45"/>
    <mergeCell ref="J44:M44"/>
    <mergeCell ref="J45:M45"/>
    <mergeCell ref="O44:Q44"/>
    <mergeCell ref="O45:Q45"/>
    <mergeCell ref="A1:U1"/>
    <mergeCell ref="J2:M2"/>
    <mergeCell ref="O43:Q43"/>
    <mergeCell ref="J43:M43"/>
    <mergeCell ref="O2:S2"/>
    <mergeCell ref="R43:S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79">
      <selection activeCell="A65" sqref="A65"/>
    </sheetView>
  </sheetViews>
  <sheetFormatPr defaultColWidth="9.140625" defaultRowHeight="12.75"/>
  <cols>
    <col min="1" max="1" width="46.28125" style="0" customWidth="1"/>
    <col min="3" max="3" width="10.57421875" style="0" customWidth="1"/>
    <col min="4" max="4" width="10.140625" style="0" customWidth="1"/>
  </cols>
  <sheetData>
    <row r="1" spans="1:5" ht="12.75">
      <c r="A1" s="391" t="s">
        <v>184</v>
      </c>
      <c r="B1" s="391"/>
      <c r="C1" s="391"/>
      <c r="D1" s="391"/>
      <c r="E1" s="392"/>
    </row>
    <row r="2" spans="1:5" ht="12.75">
      <c r="A2" s="393" t="s">
        <v>185</v>
      </c>
      <c r="B2" s="393"/>
      <c r="C2" s="393"/>
      <c r="D2" s="393"/>
      <c r="E2" s="394"/>
    </row>
    <row r="3" spans="1:5" ht="12.75">
      <c r="A3" s="393" t="s">
        <v>18</v>
      </c>
      <c r="B3" s="393"/>
      <c r="C3" s="393"/>
      <c r="D3" s="393"/>
      <c r="E3" s="394"/>
    </row>
    <row r="4" spans="1:5" ht="12.75">
      <c r="A4" s="232"/>
      <c r="B4" s="233"/>
      <c r="C4" s="231"/>
      <c r="D4" s="231"/>
      <c r="E4" s="234"/>
    </row>
    <row r="5" spans="1:5" ht="12.75">
      <c r="A5" s="395" t="s">
        <v>19</v>
      </c>
      <c r="B5" s="397" t="s">
        <v>20</v>
      </c>
      <c r="C5" s="235" t="s">
        <v>21</v>
      </c>
      <c r="D5" s="235" t="s">
        <v>22</v>
      </c>
      <c r="E5" s="397" t="s">
        <v>23</v>
      </c>
    </row>
    <row r="6" spans="1:5" ht="12.75">
      <c r="A6" s="396"/>
      <c r="B6" s="398"/>
      <c r="C6" s="400" t="s">
        <v>24</v>
      </c>
      <c r="D6" s="400"/>
      <c r="E6" s="399"/>
    </row>
    <row r="7" spans="1:5" ht="9.75" customHeight="1">
      <c r="A7" s="236">
        <v>1</v>
      </c>
      <c r="B7" s="235">
        <v>2</v>
      </c>
      <c r="C7" s="237">
        <v>3</v>
      </c>
      <c r="D7" s="237">
        <v>4</v>
      </c>
      <c r="E7" s="238">
        <v>5</v>
      </c>
    </row>
    <row r="8" spans="1:5" ht="12" customHeight="1">
      <c r="A8" s="239" t="s">
        <v>25</v>
      </c>
      <c r="B8" s="240" t="s">
        <v>26</v>
      </c>
      <c r="C8" s="241">
        <v>14360</v>
      </c>
      <c r="D8" s="241">
        <v>17377</v>
      </c>
      <c r="E8" s="242">
        <f aca="true" t="shared" si="0" ref="E8:E19">D8/C8</f>
        <v>1.2100974930362116</v>
      </c>
    </row>
    <row r="9" spans="1:5" ht="12" customHeight="1">
      <c r="A9" s="239" t="s">
        <v>27</v>
      </c>
      <c r="B9" s="240" t="s">
        <v>28</v>
      </c>
      <c r="C9" s="243">
        <f>C10+C31+C35</f>
        <v>1953408</v>
      </c>
      <c r="D9" s="243">
        <f>D10+D31+D35</f>
        <v>2187822</v>
      </c>
      <c r="E9" s="242">
        <f t="shared" si="0"/>
        <v>1.1200025801061528</v>
      </c>
    </row>
    <row r="10" spans="1:5" ht="11.25" customHeight="1">
      <c r="A10" s="239" t="s">
        <v>29</v>
      </c>
      <c r="B10" s="240" t="s">
        <v>30</v>
      </c>
      <c r="C10" s="241">
        <f>C11+C19</f>
        <v>1746651</v>
      </c>
      <c r="D10" s="241">
        <f>D11+D19</f>
        <v>1970846</v>
      </c>
      <c r="E10" s="242">
        <f t="shared" si="0"/>
        <v>1.1283570673248404</v>
      </c>
    </row>
    <row r="11" spans="1:5" ht="11.25" customHeight="1">
      <c r="A11" s="239" t="s">
        <v>31</v>
      </c>
      <c r="B11" s="240" t="s">
        <v>32</v>
      </c>
      <c r="C11" s="243">
        <f>C12+C13+C14+C15+C17+C16+C18</f>
        <v>367076</v>
      </c>
      <c r="D11" s="243">
        <f>D12+D13+D14+D15+D17+D16+D18</f>
        <v>367076</v>
      </c>
      <c r="E11" s="242">
        <f t="shared" si="0"/>
        <v>1</v>
      </c>
    </row>
    <row r="12" spans="1:5" ht="12" customHeight="1">
      <c r="A12" s="239" t="s">
        <v>33</v>
      </c>
      <c r="B12" s="240" t="s">
        <v>34</v>
      </c>
      <c r="C12" s="241">
        <f>283177</f>
        <v>283177</v>
      </c>
      <c r="D12" s="241">
        <v>283177</v>
      </c>
      <c r="E12" s="242">
        <f t="shared" si="0"/>
        <v>1</v>
      </c>
    </row>
    <row r="13" spans="1:5" ht="11.25" customHeight="1">
      <c r="A13" s="239" t="s">
        <v>35</v>
      </c>
      <c r="B13" s="240" t="s">
        <v>36</v>
      </c>
      <c r="C13" s="241">
        <f>67560</f>
        <v>67560</v>
      </c>
      <c r="D13" s="241">
        <v>67560</v>
      </c>
      <c r="E13" s="242">
        <f t="shared" si="0"/>
        <v>1</v>
      </c>
    </row>
    <row r="14" spans="1:5" ht="10.5" customHeight="1">
      <c r="A14" s="239" t="s">
        <v>37</v>
      </c>
      <c r="B14" s="240" t="s">
        <v>38</v>
      </c>
      <c r="C14" s="243">
        <v>0</v>
      </c>
      <c r="D14" s="243">
        <v>0</v>
      </c>
      <c r="E14" s="242"/>
    </row>
    <row r="15" spans="1:5" ht="9.75" customHeight="1">
      <c r="A15" s="239" t="s">
        <v>39</v>
      </c>
      <c r="B15" s="240" t="s">
        <v>40</v>
      </c>
      <c r="C15" s="241">
        <v>0</v>
      </c>
      <c r="D15" s="241">
        <v>0</v>
      </c>
      <c r="E15" s="242"/>
    </row>
    <row r="16" spans="1:5" ht="10.5" customHeight="1">
      <c r="A16" s="239" t="s">
        <v>41</v>
      </c>
      <c r="B16" s="240" t="s">
        <v>42</v>
      </c>
      <c r="C16" s="241">
        <v>0</v>
      </c>
      <c r="D16" s="241">
        <v>0</v>
      </c>
      <c r="E16" s="242"/>
    </row>
    <row r="17" spans="1:5" ht="10.5" customHeight="1">
      <c r="A17" s="239" t="s">
        <v>43</v>
      </c>
      <c r="B17" s="240" t="s">
        <v>44</v>
      </c>
      <c r="C17" s="241">
        <v>16339</v>
      </c>
      <c r="D17" s="243">
        <v>16339</v>
      </c>
      <c r="E17" s="242">
        <f t="shared" si="0"/>
        <v>1</v>
      </c>
    </row>
    <row r="18" spans="1:5" ht="9" customHeight="1">
      <c r="A18" s="239" t="s">
        <v>45</v>
      </c>
      <c r="B18" s="240" t="s">
        <v>46</v>
      </c>
      <c r="C18" s="241">
        <v>0</v>
      </c>
      <c r="D18" s="241">
        <v>0</v>
      </c>
      <c r="E18" s="242"/>
    </row>
    <row r="19" spans="1:5" ht="10.5" customHeight="1">
      <c r="A19" s="239" t="s">
        <v>47</v>
      </c>
      <c r="B19" s="240" t="s">
        <v>48</v>
      </c>
      <c r="C19" s="243">
        <f>C20+C21+C22+C23+C24+C25+C26+C27+C28+C30+C29</f>
        <v>1379575</v>
      </c>
      <c r="D19" s="243">
        <f>D20+D21+D22+D23+D24+D25+D26+D27+D28+D30+D29</f>
        <v>1603770</v>
      </c>
      <c r="E19" s="242">
        <f t="shared" si="0"/>
        <v>1.1625101933566497</v>
      </c>
    </row>
    <row r="20" spans="1:5" ht="8.25" customHeight="1">
      <c r="A20" s="239" t="s">
        <v>49</v>
      </c>
      <c r="B20" s="240" t="s">
        <v>50</v>
      </c>
      <c r="C20" s="243">
        <v>0</v>
      </c>
      <c r="D20" s="241">
        <v>154900</v>
      </c>
      <c r="E20" s="242">
        <v>0</v>
      </c>
    </row>
    <row r="21" spans="1:5" ht="10.5" customHeight="1">
      <c r="A21" s="239" t="s">
        <v>51</v>
      </c>
      <c r="B21" s="240" t="s">
        <v>52</v>
      </c>
      <c r="C21" s="244">
        <v>1006418</v>
      </c>
      <c r="D21" s="244">
        <v>1006418</v>
      </c>
      <c r="E21" s="242">
        <f>D21/C21</f>
        <v>1</v>
      </c>
    </row>
    <row r="22" spans="1:5" ht="10.5" customHeight="1">
      <c r="A22" s="239" t="s">
        <v>53</v>
      </c>
      <c r="B22" s="240" t="s">
        <v>54</v>
      </c>
      <c r="C22" s="243">
        <v>0</v>
      </c>
      <c r="D22" s="241">
        <v>0</v>
      </c>
      <c r="E22" s="242">
        <v>0</v>
      </c>
    </row>
    <row r="23" spans="1:5" ht="13.5" customHeight="1">
      <c r="A23" s="239" t="s">
        <v>55</v>
      </c>
      <c r="B23" s="240" t="s">
        <v>56</v>
      </c>
      <c r="C23" s="244">
        <v>0</v>
      </c>
      <c r="D23" s="244">
        <v>2870</v>
      </c>
      <c r="E23" s="242"/>
    </row>
    <row r="24" spans="1:5" ht="13.5" customHeight="1">
      <c r="A24" s="239" t="s">
        <v>57</v>
      </c>
      <c r="B24" s="240" t="s">
        <v>58</v>
      </c>
      <c r="C24" s="244">
        <f>220774</f>
        <v>220774</v>
      </c>
      <c r="D24" s="244">
        <v>220774</v>
      </c>
      <c r="E24" s="242">
        <f>D24/C24</f>
        <v>1</v>
      </c>
    </row>
    <row r="25" spans="1:5" ht="13.5" customHeight="1">
      <c r="A25" s="239" t="s">
        <v>59</v>
      </c>
      <c r="B25" s="240" t="s">
        <v>60</v>
      </c>
      <c r="C25" s="244">
        <v>0</v>
      </c>
      <c r="D25" s="244">
        <v>0</v>
      </c>
      <c r="E25" s="242"/>
    </row>
    <row r="26" spans="1:5" ht="14.25" customHeight="1">
      <c r="A26" s="239" t="s">
        <v>61</v>
      </c>
      <c r="B26" s="240" t="s">
        <v>62</v>
      </c>
      <c r="C26" s="243">
        <v>0</v>
      </c>
      <c r="D26" s="241">
        <v>0</v>
      </c>
      <c r="E26" s="242">
        <v>0</v>
      </c>
    </row>
    <row r="27" spans="1:5" ht="12" customHeight="1">
      <c r="A27" s="239" t="s">
        <v>63</v>
      </c>
      <c r="B27" s="240" t="s">
        <v>64</v>
      </c>
      <c r="C27" s="244">
        <f>128800+35992-12409</f>
        <v>152383</v>
      </c>
      <c r="D27" s="244">
        <v>218808</v>
      </c>
      <c r="E27" s="242">
        <f>D27/C27</f>
        <v>1.4359082049834955</v>
      </c>
    </row>
    <row r="28" spans="1:5" ht="11.25" customHeight="1">
      <c r="A28" s="239" t="s">
        <v>65</v>
      </c>
      <c r="B28" s="240" t="s">
        <v>66</v>
      </c>
      <c r="C28" s="244">
        <v>0</v>
      </c>
      <c r="D28" s="244">
        <v>0</v>
      </c>
      <c r="E28" s="242"/>
    </row>
    <row r="29" spans="1:5" ht="12" customHeight="1">
      <c r="A29" s="239" t="s">
        <v>67</v>
      </c>
      <c r="B29" s="240" t="s">
        <v>68</v>
      </c>
      <c r="C29" s="243">
        <v>0</v>
      </c>
      <c r="D29" s="241">
        <v>0</v>
      </c>
      <c r="E29" s="242">
        <v>0</v>
      </c>
    </row>
    <row r="30" spans="1:5" ht="11.25" customHeight="1">
      <c r="A30" s="239" t="s">
        <v>69</v>
      </c>
      <c r="B30" s="240" t="s">
        <v>70</v>
      </c>
      <c r="C30" s="241">
        <v>0</v>
      </c>
      <c r="D30" s="241">
        <v>0</v>
      </c>
      <c r="E30" s="242"/>
    </row>
    <row r="31" spans="1:5" ht="12" customHeight="1">
      <c r="A31" s="239" t="s">
        <v>71</v>
      </c>
      <c r="B31" s="240" t="s">
        <v>72</v>
      </c>
      <c r="C31" s="243">
        <f>C32+C33+C34</f>
        <v>50257</v>
      </c>
      <c r="D31" s="243">
        <f>D32+D33+D34</f>
        <v>50257</v>
      </c>
      <c r="E31" s="242">
        <f aca="true" t="shared" si="1" ref="E31:E37">D31/C31</f>
        <v>1</v>
      </c>
    </row>
    <row r="32" spans="1:5" ht="12" customHeight="1">
      <c r="A32" s="239" t="s">
        <v>73</v>
      </c>
      <c r="B32" s="240" t="s">
        <v>74</v>
      </c>
      <c r="C32" s="241">
        <v>32334</v>
      </c>
      <c r="D32" s="241">
        <v>32334</v>
      </c>
      <c r="E32" s="242">
        <f t="shared" si="1"/>
        <v>1</v>
      </c>
    </row>
    <row r="33" spans="1:5" ht="10.5" customHeight="1">
      <c r="A33" s="239" t="s">
        <v>75</v>
      </c>
      <c r="B33" s="240" t="s">
        <v>76</v>
      </c>
      <c r="C33" s="241">
        <v>17923</v>
      </c>
      <c r="D33" s="241">
        <v>17923</v>
      </c>
      <c r="E33" s="242">
        <f t="shared" si="1"/>
        <v>1</v>
      </c>
    </row>
    <row r="34" spans="1:5" ht="12" customHeight="1">
      <c r="A34" s="239" t="s">
        <v>77</v>
      </c>
      <c r="B34" s="240" t="s">
        <v>78</v>
      </c>
      <c r="C34" s="241">
        <v>0</v>
      </c>
      <c r="D34" s="241">
        <v>0</v>
      </c>
      <c r="E34" s="242"/>
    </row>
    <row r="35" spans="1:5" ht="11.25" customHeight="1">
      <c r="A35" s="239" t="s">
        <v>79</v>
      </c>
      <c r="B35" s="240" t="s">
        <v>80</v>
      </c>
      <c r="C35" s="241">
        <f>C39+C38+C37+C36</f>
        <v>156500</v>
      </c>
      <c r="D35" s="243">
        <f>D39+D38+D37+D36</f>
        <v>166719</v>
      </c>
      <c r="E35" s="242">
        <f t="shared" si="1"/>
        <v>1.065297124600639</v>
      </c>
    </row>
    <row r="36" spans="1:5" ht="10.5" customHeight="1">
      <c r="A36" s="239" t="s">
        <v>81</v>
      </c>
      <c r="B36" s="240" t="s">
        <v>82</v>
      </c>
      <c r="C36" s="245">
        <v>145256</v>
      </c>
      <c r="D36" s="245">
        <v>157814</v>
      </c>
      <c r="E36" s="242">
        <f t="shared" si="1"/>
        <v>1.0864542600649887</v>
      </c>
    </row>
    <row r="37" spans="1:5" ht="12" customHeight="1">
      <c r="A37" s="239" t="s">
        <v>83</v>
      </c>
      <c r="B37" s="240" t="s">
        <v>84</v>
      </c>
      <c r="C37" s="241">
        <v>11244</v>
      </c>
      <c r="D37" s="241">
        <v>8905</v>
      </c>
      <c r="E37" s="242">
        <f t="shared" si="1"/>
        <v>0.7919779437922447</v>
      </c>
    </row>
    <row r="38" spans="1:5" ht="11.25" customHeight="1">
      <c r="A38" s="239" t="s">
        <v>85</v>
      </c>
      <c r="B38" s="240" t="s">
        <v>86</v>
      </c>
      <c r="C38" s="241">
        <v>0</v>
      </c>
      <c r="D38" s="241">
        <v>0</v>
      </c>
      <c r="E38" s="242">
        <v>0</v>
      </c>
    </row>
    <row r="39" spans="1:5" ht="13.5" customHeight="1">
      <c r="A39" s="239" t="s">
        <v>87</v>
      </c>
      <c r="B39" s="240" t="s">
        <v>88</v>
      </c>
      <c r="C39" s="243">
        <v>0</v>
      </c>
      <c r="D39" s="241">
        <v>0</v>
      </c>
      <c r="E39" s="242" t="s">
        <v>89</v>
      </c>
    </row>
    <row r="40" spans="1:5" ht="14.25" customHeight="1">
      <c r="A40" s="239" t="s">
        <v>90</v>
      </c>
      <c r="B40" s="240" t="s">
        <v>91</v>
      </c>
      <c r="C40" s="243">
        <v>954</v>
      </c>
      <c r="D40" s="241">
        <v>1094</v>
      </c>
      <c r="E40" s="242">
        <f aca="true" t="shared" si="2" ref="E40:E46">D40/C40</f>
        <v>1.1467505241090146</v>
      </c>
    </row>
    <row r="41" spans="1:5" ht="11.25" customHeight="1">
      <c r="A41" s="246" t="s">
        <v>92</v>
      </c>
      <c r="B41" s="240" t="s">
        <v>93</v>
      </c>
      <c r="C41" s="241">
        <v>2870</v>
      </c>
      <c r="D41" s="241">
        <v>56599</v>
      </c>
      <c r="E41" s="242">
        <f t="shared" si="2"/>
        <v>19.720905923344947</v>
      </c>
    </row>
    <row r="42" spans="1:5" ht="13.5" customHeight="1">
      <c r="A42" s="239" t="s">
        <v>94</v>
      </c>
      <c r="B42" s="240">
        <v>35</v>
      </c>
      <c r="C42" s="241">
        <f>C8+C9+C40+C41</f>
        <v>1971592</v>
      </c>
      <c r="D42" s="241">
        <f>D8+D9+D40+D41</f>
        <v>2262892</v>
      </c>
      <c r="E42" s="242">
        <f t="shared" si="2"/>
        <v>1.1477486214186303</v>
      </c>
    </row>
    <row r="43" spans="1:5" ht="12.75">
      <c r="A43" s="239" t="s">
        <v>95</v>
      </c>
      <c r="B43" s="240" t="s">
        <v>96</v>
      </c>
      <c r="C43" s="241">
        <v>254</v>
      </c>
      <c r="D43" s="241">
        <v>382</v>
      </c>
      <c r="E43" s="242">
        <f t="shared" si="2"/>
        <v>1.5039370078740157</v>
      </c>
    </row>
    <row r="44" spans="1:5" ht="12" customHeight="1">
      <c r="A44" s="239" t="s">
        <v>97</v>
      </c>
      <c r="B44" s="240" t="s">
        <v>98</v>
      </c>
      <c r="C44" s="241">
        <f>C45+C46+C51+C52</f>
        <v>48386</v>
      </c>
      <c r="D44" s="241">
        <f>D45+D46+D51+D52</f>
        <v>22382</v>
      </c>
      <c r="E44" s="242">
        <f t="shared" si="2"/>
        <v>0.462571818294548</v>
      </c>
    </row>
    <row r="45" spans="1:5" ht="14.25" customHeight="1">
      <c r="A45" s="239" t="s">
        <v>99</v>
      </c>
      <c r="B45" s="240" t="s">
        <v>100</v>
      </c>
      <c r="C45" s="241">
        <v>0</v>
      </c>
      <c r="D45" s="241">
        <v>3827</v>
      </c>
      <c r="E45" s="242"/>
    </row>
    <row r="46" spans="1:5" ht="12.75">
      <c r="A46" s="239" t="s">
        <v>101</v>
      </c>
      <c r="B46" s="240" t="s">
        <v>102</v>
      </c>
      <c r="C46" s="241">
        <v>48256</v>
      </c>
      <c r="D46" s="241">
        <v>2088</v>
      </c>
      <c r="E46" s="242">
        <f t="shared" si="2"/>
        <v>0.04326923076923077</v>
      </c>
    </row>
    <row r="47" spans="1:5" ht="12" customHeight="1">
      <c r="A47" s="239" t="s">
        <v>103</v>
      </c>
      <c r="B47" s="240" t="s">
        <v>104</v>
      </c>
      <c r="C47" s="241">
        <v>0</v>
      </c>
      <c r="D47" s="247">
        <v>0</v>
      </c>
      <c r="E47" s="248">
        <v>0</v>
      </c>
    </row>
    <row r="48" spans="1:5" ht="13.5" customHeight="1">
      <c r="A48" s="239" t="s">
        <v>105</v>
      </c>
      <c r="B48" s="240" t="s">
        <v>106</v>
      </c>
      <c r="C48" s="241">
        <v>0</v>
      </c>
      <c r="D48" s="247">
        <v>0</v>
      </c>
      <c r="E48" s="248">
        <v>0</v>
      </c>
    </row>
    <row r="49" spans="1:5" ht="12.75" customHeight="1">
      <c r="A49" s="239" t="s">
        <v>107</v>
      </c>
      <c r="B49" s="240" t="s">
        <v>108</v>
      </c>
      <c r="C49" s="241">
        <v>0</v>
      </c>
      <c r="D49" s="241">
        <v>0</v>
      </c>
      <c r="E49" s="242">
        <v>0</v>
      </c>
    </row>
    <row r="50" spans="1:5" ht="12.75" customHeight="1">
      <c r="A50" s="239" t="s">
        <v>109</v>
      </c>
      <c r="B50" s="240" t="s">
        <v>110</v>
      </c>
      <c r="C50" s="241">
        <v>0</v>
      </c>
      <c r="D50" s="247">
        <v>0</v>
      </c>
      <c r="E50" s="248">
        <v>0</v>
      </c>
    </row>
    <row r="51" spans="1:5" ht="13.5" customHeight="1">
      <c r="A51" s="239" t="s">
        <v>111</v>
      </c>
      <c r="B51" s="240" t="s">
        <v>112</v>
      </c>
      <c r="C51" s="241">
        <v>130</v>
      </c>
      <c r="D51" s="241">
        <v>58</v>
      </c>
      <c r="E51" s="248">
        <f>D51/C51</f>
        <v>0.4461538461538462</v>
      </c>
    </row>
    <row r="52" spans="1:5" ht="13.5" customHeight="1">
      <c r="A52" s="239" t="s">
        <v>113</v>
      </c>
      <c r="B52" s="240" t="s">
        <v>114</v>
      </c>
      <c r="C52" s="241">
        <v>0</v>
      </c>
      <c r="D52" s="241">
        <v>16409</v>
      </c>
      <c r="E52" s="248"/>
    </row>
    <row r="53" spans="1:5" ht="12.75" customHeight="1">
      <c r="A53" s="239" t="s">
        <v>115</v>
      </c>
      <c r="B53" s="240" t="s">
        <v>116</v>
      </c>
      <c r="C53" s="241">
        <v>0</v>
      </c>
      <c r="D53" s="241">
        <v>0</v>
      </c>
      <c r="E53" s="242">
        <v>0</v>
      </c>
    </row>
    <row r="54" spans="1:5" ht="11.25" customHeight="1">
      <c r="A54" s="239" t="s">
        <v>117</v>
      </c>
      <c r="B54" s="240" t="s">
        <v>118</v>
      </c>
      <c r="C54" s="241">
        <v>38112</v>
      </c>
      <c r="D54" s="241">
        <v>11544</v>
      </c>
      <c r="E54" s="242">
        <f>D54/C54</f>
        <v>0.30289672544080604</v>
      </c>
    </row>
    <row r="55" spans="1:5" ht="12" customHeight="1">
      <c r="A55" s="239" t="s">
        <v>119</v>
      </c>
      <c r="B55" s="240" t="s">
        <v>120</v>
      </c>
      <c r="C55" s="241">
        <v>1852</v>
      </c>
      <c r="D55" s="241">
        <v>3897</v>
      </c>
      <c r="E55" s="242">
        <f>D55/C55</f>
        <v>2.1042116630669545</v>
      </c>
    </row>
    <row r="56" spans="1:5" ht="12.75" customHeight="1">
      <c r="A56" s="239" t="s">
        <v>121</v>
      </c>
      <c r="B56" s="240" t="s">
        <v>122</v>
      </c>
      <c r="C56" s="241">
        <f>C43+C44+C53+C54+C55</f>
        <v>88604</v>
      </c>
      <c r="D56" s="241">
        <f>D43+D44+D54+D55</f>
        <v>38205</v>
      </c>
      <c r="E56" s="248">
        <f>D56/C56</f>
        <v>0.4311882082073044</v>
      </c>
    </row>
    <row r="57" spans="1:5" ht="18" customHeight="1">
      <c r="A57" s="246" t="s">
        <v>123</v>
      </c>
      <c r="B57" s="240" t="s">
        <v>124</v>
      </c>
      <c r="C57" s="241">
        <f>C56+C42</f>
        <v>2060196</v>
      </c>
      <c r="D57" s="241">
        <f>D56+D42</f>
        <v>2301097</v>
      </c>
      <c r="E57" s="248">
        <f>D57/C57</f>
        <v>1.1169311075256918</v>
      </c>
    </row>
    <row r="58" spans="1:5" ht="12.75">
      <c r="A58" s="249"/>
      <c r="B58" s="250"/>
      <c r="C58" s="251"/>
      <c r="D58" s="251"/>
      <c r="E58" s="252"/>
    </row>
    <row r="59" spans="1:5" ht="12.75">
      <c r="A59" s="253"/>
      <c r="B59" s="250"/>
      <c r="C59" s="251"/>
      <c r="D59" s="251"/>
      <c r="E59" s="252"/>
    </row>
    <row r="60" spans="1:5" ht="12.75">
      <c r="A60" s="401" t="s">
        <v>125</v>
      </c>
      <c r="B60" s="403" t="s">
        <v>20</v>
      </c>
      <c r="C60" s="240" t="s">
        <v>21</v>
      </c>
      <c r="D60" s="240" t="s">
        <v>22</v>
      </c>
      <c r="E60" s="397" t="s">
        <v>23</v>
      </c>
    </row>
    <row r="61" spans="1:5" ht="12.75">
      <c r="A61" s="402"/>
      <c r="B61" s="404"/>
      <c r="C61" s="405" t="s">
        <v>24</v>
      </c>
      <c r="D61" s="405"/>
      <c r="E61" s="399"/>
    </row>
    <row r="62" spans="1:5" ht="12.75">
      <c r="A62" s="254">
        <v>1</v>
      </c>
      <c r="B62" s="240">
        <v>2</v>
      </c>
      <c r="C62" s="255">
        <v>3</v>
      </c>
      <c r="D62" s="255">
        <v>4</v>
      </c>
      <c r="E62" s="238">
        <v>5</v>
      </c>
    </row>
    <row r="63" spans="1:5" ht="17.25" customHeight="1">
      <c r="A63" s="239" t="s">
        <v>126</v>
      </c>
      <c r="B63" s="240" t="s">
        <v>127</v>
      </c>
      <c r="C63" s="243">
        <v>1479362</v>
      </c>
      <c r="D63" s="241">
        <v>1479362</v>
      </c>
      <c r="E63" s="248">
        <f>D63/C63</f>
        <v>1</v>
      </c>
    </row>
    <row r="64" spans="1:5" ht="12.75" customHeight="1">
      <c r="A64" s="239" t="s">
        <v>128</v>
      </c>
      <c r="B64" s="240" t="s">
        <v>129</v>
      </c>
      <c r="C64" s="243">
        <v>517480</v>
      </c>
      <c r="D64" s="243">
        <v>649306</v>
      </c>
      <c r="E64" s="248">
        <f>D64/C64</f>
        <v>1.254746077143078</v>
      </c>
    </row>
    <row r="65" spans="1:5" ht="15.75" customHeight="1">
      <c r="A65" s="239" t="s">
        <v>130</v>
      </c>
      <c r="B65" s="240" t="s">
        <v>131</v>
      </c>
      <c r="C65" s="243">
        <v>0</v>
      </c>
      <c r="D65" s="241">
        <v>0</v>
      </c>
      <c r="E65" s="248"/>
    </row>
    <row r="66" spans="1:5" ht="17.25" customHeight="1">
      <c r="A66" s="239" t="s">
        <v>132</v>
      </c>
      <c r="B66" s="240" t="s">
        <v>133</v>
      </c>
      <c r="C66" s="243">
        <f>SUM(C63:C65)</f>
        <v>1996842</v>
      </c>
      <c r="D66" s="243">
        <f>SUM(D63:D65)</f>
        <v>2128668</v>
      </c>
      <c r="E66" s="248">
        <f>D66/C66</f>
        <v>1.0660172412238926</v>
      </c>
    </row>
    <row r="67" spans="1:5" ht="15.75" customHeight="1">
      <c r="A67" s="239" t="s">
        <v>134</v>
      </c>
      <c r="B67" s="240" t="s">
        <v>135</v>
      </c>
      <c r="C67" s="243">
        <f>C68+C69</f>
        <v>36559</v>
      </c>
      <c r="D67" s="243">
        <f>D68+D69</f>
        <v>14560</v>
      </c>
      <c r="E67" s="242">
        <f>D67/C67</f>
        <v>0.39826034628955936</v>
      </c>
    </row>
    <row r="68" spans="1:5" ht="17.25" customHeight="1">
      <c r="A68" s="239" t="s">
        <v>136</v>
      </c>
      <c r="B68" s="240" t="s">
        <v>137</v>
      </c>
      <c r="C68" s="243">
        <v>36559</v>
      </c>
      <c r="D68" s="243">
        <v>14560</v>
      </c>
      <c r="E68" s="242">
        <f>D68/C68</f>
        <v>0.39826034628955936</v>
      </c>
    </row>
    <row r="69" spans="1:5" ht="18" customHeight="1">
      <c r="A69" s="239" t="s">
        <v>138</v>
      </c>
      <c r="B69" s="240" t="s">
        <v>139</v>
      </c>
      <c r="C69" s="243">
        <v>0</v>
      </c>
      <c r="D69" s="241">
        <v>0</v>
      </c>
      <c r="E69" s="242">
        <v>0</v>
      </c>
    </row>
    <row r="70" spans="1:5" ht="24.75" customHeight="1">
      <c r="A70" s="239" t="s">
        <v>140</v>
      </c>
      <c r="B70" s="240" t="s">
        <v>141</v>
      </c>
      <c r="C70" s="243">
        <v>0</v>
      </c>
      <c r="D70" s="241">
        <v>0</v>
      </c>
      <c r="E70" s="242"/>
    </row>
    <row r="71" spans="1:5" ht="17.25" customHeight="1">
      <c r="A71" s="239" t="s">
        <v>142</v>
      </c>
      <c r="B71" s="240" t="s">
        <v>143</v>
      </c>
      <c r="C71" s="243">
        <v>0</v>
      </c>
      <c r="D71" s="241">
        <v>0</v>
      </c>
      <c r="E71" s="242">
        <v>0</v>
      </c>
    </row>
    <row r="72" spans="1:5" ht="18" customHeight="1">
      <c r="A72" s="239" t="s">
        <v>144</v>
      </c>
      <c r="B72" s="240" t="s">
        <v>145</v>
      </c>
      <c r="C72" s="243">
        <v>0</v>
      </c>
      <c r="D72" s="241">
        <v>0</v>
      </c>
      <c r="E72" s="248"/>
    </row>
    <row r="73" spans="1:5" ht="17.25" customHeight="1">
      <c r="A73" s="239" t="s">
        <v>146</v>
      </c>
      <c r="B73" s="240" t="s">
        <v>147</v>
      </c>
      <c r="C73" s="243">
        <v>0</v>
      </c>
      <c r="D73" s="241">
        <v>0</v>
      </c>
      <c r="E73" s="248"/>
    </row>
    <row r="74" spans="1:5" ht="21" customHeight="1">
      <c r="A74" s="239" t="s">
        <v>148</v>
      </c>
      <c r="B74" s="240" t="s">
        <v>149</v>
      </c>
      <c r="C74" s="243">
        <f>C67+C71</f>
        <v>36559</v>
      </c>
      <c r="D74" s="243">
        <f>D67+D71</f>
        <v>14560</v>
      </c>
      <c r="E74" s="248">
        <f>D74/C74</f>
        <v>0.39826034628955936</v>
      </c>
    </row>
    <row r="75" spans="1:5" ht="21" customHeight="1">
      <c r="A75" s="239" t="s">
        <v>150</v>
      </c>
      <c r="B75" s="240" t="s">
        <v>151</v>
      </c>
      <c r="C75" s="243">
        <f>C76+C77+C78+C79</f>
        <v>9466</v>
      </c>
      <c r="D75" s="243">
        <f>D76+D77+D78+D79</f>
        <v>11496</v>
      </c>
      <c r="E75" s="242">
        <f>D75/C75</f>
        <v>1.2144517219522502</v>
      </c>
    </row>
    <row r="76" spans="1:5" ht="21" customHeight="1">
      <c r="A76" s="239" t="s">
        <v>152</v>
      </c>
      <c r="B76" s="240" t="s">
        <v>153</v>
      </c>
      <c r="C76" s="243">
        <v>0</v>
      </c>
      <c r="D76" s="241">
        <v>0</v>
      </c>
      <c r="E76" s="248"/>
    </row>
    <row r="77" spans="1:5" ht="25.5" customHeight="1">
      <c r="A77" s="239" t="s">
        <v>154</v>
      </c>
      <c r="B77" s="240" t="s">
        <v>155</v>
      </c>
      <c r="C77" s="243">
        <v>0</v>
      </c>
      <c r="D77" s="241">
        <v>0</v>
      </c>
      <c r="E77" s="248">
        <v>0</v>
      </c>
    </row>
    <row r="78" spans="1:5" ht="22.5" customHeight="1">
      <c r="A78" s="239" t="s">
        <v>156</v>
      </c>
      <c r="B78" s="240" t="s">
        <v>157</v>
      </c>
      <c r="C78" s="243">
        <v>9466</v>
      </c>
      <c r="D78" s="241">
        <v>11496</v>
      </c>
      <c r="E78" s="248">
        <f aca="true" t="shared" si="3" ref="E78:E85">D78/C78</f>
        <v>1.2144517219522502</v>
      </c>
    </row>
    <row r="79" spans="1:5" ht="27" customHeight="1">
      <c r="A79" s="239" t="s">
        <v>158</v>
      </c>
      <c r="B79" s="240" t="s">
        <v>159</v>
      </c>
      <c r="C79" s="243">
        <v>0</v>
      </c>
      <c r="D79" s="241">
        <v>0</v>
      </c>
      <c r="E79" s="248"/>
    </row>
    <row r="80" spans="1:5" ht="30" customHeight="1">
      <c r="A80" s="239" t="s">
        <v>160</v>
      </c>
      <c r="B80" s="240" t="s">
        <v>161</v>
      </c>
      <c r="C80" s="243">
        <f>C81+C82+C83+C84</f>
        <v>13924</v>
      </c>
      <c r="D80" s="241">
        <f>D81+D82+D83+D84</f>
        <v>145492</v>
      </c>
      <c r="E80" s="242">
        <f t="shared" si="3"/>
        <v>10.449008905486929</v>
      </c>
    </row>
    <row r="81" spans="1:5" ht="17.25" customHeight="1">
      <c r="A81" s="239" t="s">
        <v>162</v>
      </c>
      <c r="B81" s="240" t="s">
        <v>163</v>
      </c>
      <c r="C81" s="243">
        <v>0</v>
      </c>
      <c r="D81" s="241">
        <v>0</v>
      </c>
      <c r="E81" s="248">
        <v>0</v>
      </c>
    </row>
    <row r="82" spans="1:5" ht="23.25" customHeight="1">
      <c r="A82" s="239" t="s">
        <v>164</v>
      </c>
      <c r="B82" s="240" t="s">
        <v>165</v>
      </c>
      <c r="C82" s="243">
        <v>0</v>
      </c>
      <c r="D82" s="241">
        <v>114081</v>
      </c>
      <c r="E82" s="248"/>
    </row>
    <row r="83" spans="1:5" ht="23.25" customHeight="1">
      <c r="A83" s="239" t="s">
        <v>166</v>
      </c>
      <c r="B83" s="240" t="s">
        <v>167</v>
      </c>
      <c r="C83" s="243">
        <v>9710</v>
      </c>
      <c r="D83" s="241">
        <v>3898</v>
      </c>
      <c r="E83" s="248">
        <f t="shared" si="3"/>
        <v>0.4014418125643666</v>
      </c>
    </row>
    <row r="84" spans="1:5" ht="19.5" customHeight="1">
      <c r="A84" s="239" t="s">
        <v>168</v>
      </c>
      <c r="B84" s="240" t="s">
        <v>169</v>
      </c>
      <c r="C84" s="243">
        <v>4214</v>
      </c>
      <c r="D84" s="241">
        <v>27513</v>
      </c>
      <c r="E84" s="248">
        <f t="shared" si="3"/>
        <v>6.5289511153298525</v>
      </c>
    </row>
    <row r="85" spans="1:5" ht="19.5" customHeight="1">
      <c r="A85" s="239" t="s">
        <v>170</v>
      </c>
      <c r="B85" s="240" t="s">
        <v>171</v>
      </c>
      <c r="C85" s="241">
        <v>2851</v>
      </c>
      <c r="D85" s="241">
        <v>3588</v>
      </c>
      <c r="E85" s="248">
        <f t="shared" si="3"/>
        <v>1.2585057874430026</v>
      </c>
    </row>
    <row r="86" spans="1:5" ht="18.75" customHeight="1">
      <c r="A86" s="239" t="s">
        <v>172</v>
      </c>
      <c r="B86" s="240" t="s">
        <v>173</v>
      </c>
      <c r="C86" s="243"/>
      <c r="D86" s="243"/>
      <c r="E86" s="248"/>
    </row>
    <row r="87" spans="1:5" ht="18" customHeight="1">
      <c r="A87" s="239" t="s">
        <v>174</v>
      </c>
      <c r="B87" s="240" t="s">
        <v>175</v>
      </c>
      <c r="C87" s="243">
        <v>0</v>
      </c>
      <c r="D87" s="243">
        <v>0</v>
      </c>
      <c r="E87" s="248">
        <v>0</v>
      </c>
    </row>
    <row r="88" spans="1:5" ht="13.5" customHeight="1">
      <c r="A88" s="239" t="s">
        <v>176</v>
      </c>
      <c r="B88" s="240" t="s">
        <v>177</v>
      </c>
      <c r="C88" s="241">
        <f>12+1175+176</f>
        <v>1363</v>
      </c>
      <c r="D88" s="241">
        <f>9047+14830+48</f>
        <v>23925</v>
      </c>
      <c r="E88" s="242">
        <v>0</v>
      </c>
    </row>
    <row r="89" spans="1:5" ht="15.75" customHeight="1">
      <c r="A89" s="239" t="s">
        <v>178</v>
      </c>
      <c r="B89" s="240" t="s">
        <v>179</v>
      </c>
      <c r="C89" s="243">
        <v>3405</v>
      </c>
      <c r="D89" s="241">
        <v>881</v>
      </c>
      <c r="E89" s="242">
        <f>D89/C89</f>
        <v>0.2587371512481645</v>
      </c>
    </row>
    <row r="90" spans="1:5" ht="17.25" customHeight="1">
      <c r="A90" s="239" t="s">
        <v>180</v>
      </c>
      <c r="B90" s="240" t="s">
        <v>181</v>
      </c>
      <c r="C90" s="243">
        <f>C75+C80+C89</f>
        <v>26795</v>
      </c>
      <c r="D90" s="241">
        <f>D75+D80+D89</f>
        <v>157869</v>
      </c>
      <c r="E90" s="248">
        <f>D90/C90</f>
        <v>5.891733532375444</v>
      </c>
    </row>
    <row r="91" spans="1:5" ht="12.75">
      <c r="A91" s="246" t="s">
        <v>182</v>
      </c>
      <c r="B91" s="240" t="s">
        <v>183</v>
      </c>
      <c r="C91" s="243">
        <f>C66+C74+C90</f>
        <v>2060196</v>
      </c>
      <c r="D91" s="241">
        <f>D66+D74+D90</f>
        <v>2301097</v>
      </c>
      <c r="E91" s="248">
        <f>D91/C91</f>
        <v>1.1169311075256918</v>
      </c>
    </row>
  </sheetData>
  <sheetProtection/>
  <mergeCells count="11">
    <mergeCell ref="A60:A61"/>
    <mergeCell ref="B60:B61"/>
    <mergeCell ref="E60:E61"/>
    <mergeCell ref="C61:D61"/>
    <mergeCell ref="A1:E1"/>
    <mergeCell ref="A2:E2"/>
    <mergeCell ref="A3:E3"/>
    <mergeCell ref="A5:A6"/>
    <mergeCell ref="B5:B6"/>
    <mergeCell ref="E5:E6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D150"/>
    </sheetView>
  </sheetViews>
  <sheetFormatPr defaultColWidth="9.140625" defaultRowHeight="12.75"/>
  <cols>
    <col min="1" max="1" width="6.140625" style="0" customWidth="1"/>
    <col min="2" max="2" width="58.8515625" style="0" customWidth="1"/>
    <col min="3" max="3" width="14.28125" style="0" customWidth="1"/>
  </cols>
  <sheetData>
    <row r="1" spans="1:4" ht="27.75">
      <c r="A1" s="406" t="s">
        <v>186</v>
      </c>
      <c r="B1" s="407"/>
      <c r="C1" s="256" t="s">
        <v>187</v>
      </c>
      <c r="D1" s="257" t="s">
        <v>188</v>
      </c>
    </row>
    <row r="2" spans="1:4" ht="12.75" customHeight="1">
      <c r="A2" s="258" t="s">
        <v>189</v>
      </c>
      <c r="B2" s="259" t="s">
        <v>190</v>
      </c>
      <c r="C2" s="260"/>
      <c r="D2" s="261"/>
    </row>
    <row r="3" spans="1:4" ht="11.25" customHeight="1">
      <c r="A3" s="262" t="s">
        <v>191</v>
      </c>
      <c r="B3" s="263" t="s">
        <v>192</v>
      </c>
      <c r="C3" s="264">
        <v>0</v>
      </c>
      <c r="D3" s="265">
        <v>0</v>
      </c>
    </row>
    <row r="4" spans="1:4" ht="14.25" customHeight="1">
      <c r="A4" s="262" t="s">
        <v>193</v>
      </c>
      <c r="B4" s="263" t="s">
        <v>194</v>
      </c>
      <c r="C4" s="264">
        <v>0</v>
      </c>
      <c r="D4" s="265">
        <v>0</v>
      </c>
    </row>
    <row r="5" spans="1:4" ht="13.5" customHeight="1">
      <c r="A5" s="262" t="s">
        <v>195</v>
      </c>
      <c r="B5" s="263" t="s">
        <v>196</v>
      </c>
      <c r="C5" s="264">
        <v>509</v>
      </c>
      <c r="D5" s="265">
        <v>355</v>
      </c>
    </row>
    <row r="6" spans="1:4" ht="15" customHeight="1">
      <c r="A6" s="262" t="s">
        <v>197</v>
      </c>
      <c r="B6" s="263" t="s">
        <v>198</v>
      </c>
      <c r="C6" s="264">
        <v>147</v>
      </c>
      <c r="D6" s="265">
        <v>0</v>
      </c>
    </row>
    <row r="7" spans="1:4" ht="12.75" customHeight="1">
      <c r="A7" s="262" t="s">
        <v>199</v>
      </c>
      <c r="B7" s="263" t="s">
        <v>200</v>
      </c>
      <c r="C7" s="264">
        <v>0</v>
      </c>
      <c r="D7" s="265">
        <v>0</v>
      </c>
    </row>
    <row r="8" spans="1:4" ht="12" customHeight="1">
      <c r="A8" s="262" t="s">
        <v>201</v>
      </c>
      <c r="B8" s="263" t="s">
        <v>202</v>
      </c>
      <c r="C8" s="264">
        <v>0</v>
      </c>
      <c r="D8" s="265">
        <v>0</v>
      </c>
    </row>
    <row r="9" spans="1:4" ht="10.5" customHeight="1">
      <c r="A9" s="266" t="s">
        <v>203</v>
      </c>
      <c r="B9" s="267" t="s">
        <v>204</v>
      </c>
      <c r="C9" s="268">
        <v>656</v>
      </c>
      <c r="D9" s="269">
        <v>355</v>
      </c>
    </row>
    <row r="10" spans="1:4" ht="12" customHeight="1">
      <c r="A10" s="262" t="s">
        <v>205</v>
      </c>
      <c r="B10" s="263" t="s">
        <v>206</v>
      </c>
      <c r="C10" s="264">
        <v>1583917</v>
      </c>
      <c r="D10" s="265">
        <v>1765879</v>
      </c>
    </row>
    <row r="11" spans="1:4" ht="11.25" customHeight="1">
      <c r="A11" s="262" t="s">
        <v>207</v>
      </c>
      <c r="B11" s="263" t="s">
        <v>208</v>
      </c>
      <c r="C11" s="264">
        <v>78541</v>
      </c>
      <c r="D11" s="265">
        <v>73956</v>
      </c>
    </row>
    <row r="12" spans="1:4" ht="12" customHeight="1">
      <c r="A12" s="262" t="s">
        <v>209</v>
      </c>
      <c r="B12" s="263" t="s">
        <v>210</v>
      </c>
      <c r="C12" s="264">
        <v>919</v>
      </c>
      <c r="D12" s="265">
        <v>1640</v>
      </c>
    </row>
    <row r="13" spans="1:4" ht="10.5" customHeight="1">
      <c r="A13" s="262" t="s">
        <v>211</v>
      </c>
      <c r="B13" s="263" t="s">
        <v>212</v>
      </c>
      <c r="C13" s="264">
        <v>0</v>
      </c>
      <c r="D13" s="265">
        <v>0</v>
      </c>
    </row>
    <row r="14" spans="1:4" ht="15" customHeight="1">
      <c r="A14" s="262" t="s">
        <v>213</v>
      </c>
      <c r="B14" s="263" t="s">
        <v>214</v>
      </c>
      <c r="C14" s="264">
        <v>14012</v>
      </c>
      <c r="D14" s="265">
        <v>591</v>
      </c>
    </row>
    <row r="15" spans="1:4" ht="14.25" customHeight="1">
      <c r="A15" s="262" t="s">
        <v>215</v>
      </c>
      <c r="B15" s="263" t="s">
        <v>216</v>
      </c>
      <c r="C15" s="264">
        <v>0</v>
      </c>
      <c r="D15" s="265">
        <v>0</v>
      </c>
    </row>
    <row r="16" spans="1:4" ht="15" customHeight="1">
      <c r="A16" s="262" t="s">
        <v>217</v>
      </c>
      <c r="B16" s="263" t="s">
        <v>218</v>
      </c>
      <c r="C16" s="264">
        <v>0</v>
      </c>
      <c r="D16" s="265">
        <v>0</v>
      </c>
    </row>
    <row r="17" spans="1:4" ht="14.25" customHeight="1">
      <c r="A17" s="262" t="s">
        <v>219</v>
      </c>
      <c r="B17" s="263" t="s">
        <v>220</v>
      </c>
      <c r="C17" s="264">
        <v>0</v>
      </c>
      <c r="D17" s="265">
        <v>0</v>
      </c>
    </row>
    <row r="18" spans="1:4" ht="12.75" customHeight="1">
      <c r="A18" s="266" t="s">
        <v>221</v>
      </c>
      <c r="B18" s="267" t="s">
        <v>222</v>
      </c>
      <c r="C18" s="268">
        <v>1677389</v>
      </c>
      <c r="D18" s="269">
        <v>1842066</v>
      </c>
    </row>
    <row r="19" spans="1:4" ht="12.75" customHeight="1">
      <c r="A19" s="262" t="s">
        <v>223</v>
      </c>
      <c r="B19" s="263" t="s">
        <v>224</v>
      </c>
      <c r="C19" s="264">
        <v>954</v>
      </c>
      <c r="D19" s="265">
        <v>1094</v>
      </c>
    </row>
    <row r="20" spans="1:4" ht="14.25" customHeight="1">
      <c r="A20" s="262" t="s">
        <v>225</v>
      </c>
      <c r="B20" s="263" t="s">
        <v>226</v>
      </c>
      <c r="C20" s="264">
        <v>0</v>
      </c>
      <c r="D20" s="265">
        <v>0</v>
      </c>
    </row>
    <row r="21" spans="1:4" ht="15.75" customHeight="1">
      <c r="A21" s="262" t="s">
        <v>227</v>
      </c>
      <c r="B21" s="263" t="s">
        <v>228</v>
      </c>
      <c r="C21" s="264">
        <v>0</v>
      </c>
      <c r="D21" s="265">
        <v>0</v>
      </c>
    </row>
    <row r="22" spans="1:4" ht="13.5" customHeight="1">
      <c r="A22" s="262" t="s">
        <v>229</v>
      </c>
      <c r="B22" s="263" t="s">
        <v>230</v>
      </c>
      <c r="C22" s="264">
        <v>0</v>
      </c>
      <c r="D22" s="265">
        <v>0</v>
      </c>
    </row>
    <row r="23" spans="1:4" ht="14.25" customHeight="1">
      <c r="A23" s="262" t="s">
        <v>231</v>
      </c>
      <c r="B23" s="263" t="s">
        <v>232</v>
      </c>
      <c r="C23" s="264">
        <v>0</v>
      </c>
      <c r="D23" s="265">
        <v>0</v>
      </c>
    </row>
    <row r="24" spans="1:4" ht="15" customHeight="1">
      <c r="A24" s="262" t="s">
        <v>233</v>
      </c>
      <c r="B24" s="263" t="s">
        <v>234</v>
      </c>
      <c r="C24" s="264">
        <v>0</v>
      </c>
      <c r="D24" s="265">
        <v>0</v>
      </c>
    </row>
    <row r="25" spans="1:4" ht="14.25" customHeight="1">
      <c r="A25" s="262" t="s">
        <v>235</v>
      </c>
      <c r="B25" s="263" t="s">
        <v>236</v>
      </c>
      <c r="C25" s="264">
        <v>0</v>
      </c>
      <c r="D25" s="265">
        <v>0</v>
      </c>
    </row>
    <row r="26" spans="1:4" ht="11.25" customHeight="1">
      <c r="A26" s="262" t="s">
        <v>237</v>
      </c>
      <c r="B26" s="263" t="s">
        <v>238</v>
      </c>
      <c r="C26" s="264">
        <v>0</v>
      </c>
      <c r="D26" s="265">
        <v>0</v>
      </c>
    </row>
    <row r="27" spans="1:4" ht="12.75" customHeight="1">
      <c r="A27" s="262" t="s">
        <v>239</v>
      </c>
      <c r="B27" s="263" t="s">
        <v>240</v>
      </c>
      <c r="C27" s="264">
        <v>0</v>
      </c>
      <c r="D27" s="265">
        <v>0</v>
      </c>
    </row>
    <row r="28" spans="1:4" ht="13.5" customHeight="1">
      <c r="A28" s="266" t="s">
        <v>241</v>
      </c>
      <c r="B28" s="267" t="s">
        <v>242</v>
      </c>
      <c r="C28" s="268">
        <v>954</v>
      </c>
      <c r="D28" s="269">
        <v>1094</v>
      </c>
    </row>
    <row r="29" spans="1:4" ht="15" customHeight="1">
      <c r="A29" s="262" t="s">
        <v>243</v>
      </c>
      <c r="B29" s="263" t="s">
        <v>244</v>
      </c>
      <c r="C29" s="264">
        <v>2870</v>
      </c>
      <c r="D29" s="265">
        <v>0</v>
      </c>
    </row>
    <row r="30" spans="1:4" ht="12.75" customHeight="1">
      <c r="A30" s="262" t="s">
        <v>245</v>
      </c>
      <c r="B30" s="263" t="s">
        <v>246</v>
      </c>
      <c r="C30" s="264">
        <v>0</v>
      </c>
      <c r="D30" s="265">
        <v>0</v>
      </c>
    </row>
    <row r="31" spans="1:4" ht="13.5" customHeight="1">
      <c r="A31" s="262" t="s">
        <v>247</v>
      </c>
      <c r="B31" s="263" t="s">
        <v>248</v>
      </c>
      <c r="C31" s="264">
        <v>0</v>
      </c>
      <c r="D31" s="265">
        <v>49597</v>
      </c>
    </row>
    <row r="32" spans="1:4" ht="11.25" customHeight="1">
      <c r="A32" s="262" t="s">
        <v>249</v>
      </c>
      <c r="B32" s="263" t="s">
        <v>250</v>
      </c>
      <c r="C32" s="264">
        <v>0</v>
      </c>
      <c r="D32" s="265">
        <v>0</v>
      </c>
    </row>
    <row r="33" spans="1:4" ht="13.5" customHeight="1">
      <c r="A33" s="262" t="s">
        <v>251</v>
      </c>
      <c r="B33" s="263" t="s">
        <v>252</v>
      </c>
      <c r="C33" s="264">
        <v>0</v>
      </c>
      <c r="D33" s="265">
        <v>0</v>
      </c>
    </row>
    <row r="34" spans="1:4" ht="15" customHeight="1">
      <c r="A34" s="266" t="s">
        <v>253</v>
      </c>
      <c r="B34" s="267" t="s">
        <v>254</v>
      </c>
      <c r="C34" s="268">
        <v>2870</v>
      </c>
      <c r="D34" s="269">
        <v>49597</v>
      </c>
    </row>
    <row r="35" spans="1:4" ht="12.75" customHeight="1">
      <c r="A35" s="266" t="s">
        <v>255</v>
      </c>
      <c r="B35" s="270" t="s">
        <v>256</v>
      </c>
      <c r="C35" s="268">
        <v>1681869</v>
      </c>
      <c r="D35" s="268">
        <v>1893112</v>
      </c>
    </row>
    <row r="36" spans="1:4" ht="10.5" customHeight="1">
      <c r="A36" s="262" t="s">
        <v>257</v>
      </c>
      <c r="B36" s="263" t="s">
        <v>258</v>
      </c>
      <c r="C36" s="264">
        <v>254</v>
      </c>
      <c r="D36" s="265">
        <v>382</v>
      </c>
    </row>
    <row r="37" spans="1:4" ht="14.25" customHeight="1">
      <c r="A37" s="262" t="s">
        <v>259</v>
      </c>
      <c r="B37" s="263" t="s">
        <v>260</v>
      </c>
      <c r="C37" s="264">
        <v>0</v>
      </c>
      <c r="D37" s="265">
        <v>0</v>
      </c>
    </row>
    <row r="38" spans="1:4" ht="11.25" customHeight="1">
      <c r="A38" s="262" t="s">
        <v>261</v>
      </c>
      <c r="B38" s="263" t="s">
        <v>262</v>
      </c>
      <c r="C38" s="264">
        <v>0</v>
      </c>
      <c r="D38" s="265">
        <v>0</v>
      </c>
    </row>
    <row r="39" spans="1:4" ht="11.25" customHeight="1">
      <c r="A39" s="262" t="s">
        <v>263</v>
      </c>
      <c r="B39" s="263" t="s">
        <v>264</v>
      </c>
      <c r="C39" s="264">
        <v>0</v>
      </c>
      <c r="D39" s="265">
        <v>0</v>
      </c>
    </row>
    <row r="40" spans="1:4" ht="14.25" customHeight="1">
      <c r="A40" s="262" t="s">
        <v>265</v>
      </c>
      <c r="B40" s="263" t="s">
        <v>266</v>
      </c>
      <c r="C40" s="264">
        <v>0</v>
      </c>
      <c r="D40" s="265">
        <v>0</v>
      </c>
    </row>
    <row r="41" spans="1:4" ht="15" customHeight="1">
      <c r="A41" s="262" t="s">
        <v>267</v>
      </c>
      <c r="B41" s="263" t="s">
        <v>268</v>
      </c>
      <c r="C41" s="264">
        <v>0</v>
      </c>
      <c r="D41" s="265">
        <v>0</v>
      </c>
    </row>
    <row r="42" spans="1:4" ht="21.75" customHeight="1">
      <c r="A42" s="266" t="s">
        <v>269</v>
      </c>
      <c r="B42" s="267" t="s">
        <v>270</v>
      </c>
      <c r="C42" s="268">
        <v>254</v>
      </c>
      <c r="D42" s="269">
        <v>382</v>
      </c>
    </row>
    <row r="43" spans="1:4" ht="18.75" customHeight="1">
      <c r="A43" s="262" t="s">
        <v>271</v>
      </c>
      <c r="B43" s="263" t="s">
        <v>272</v>
      </c>
      <c r="C43" s="264">
        <v>0</v>
      </c>
      <c r="D43" s="265">
        <v>3827</v>
      </c>
    </row>
    <row r="44" spans="1:4" ht="20.25" customHeight="1">
      <c r="A44" s="262" t="s">
        <v>273</v>
      </c>
      <c r="B44" s="263" t="s">
        <v>274</v>
      </c>
      <c r="C44" s="264">
        <v>48256</v>
      </c>
      <c r="D44" s="265">
        <v>2088</v>
      </c>
    </row>
    <row r="45" spans="1:4" ht="24" customHeight="1">
      <c r="A45" s="262" t="s">
        <v>275</v>
      </c>
      <c r="B45" s="263" t="s">
        <v>276</v>
      </c>
      <c r="C45" s="264">
        <v>130</v>
      </c>
      <c r="D45" s="265">
        <v>58</v>
      </c>
    </row>
    <row r="46" spans="1:4" ht="30.75" customHeight="1">
      <c r="A46" s="262" t="s">
        <v>277</v>
      </c>
      <c r="B46" s="263" t="s">
        <v>278</v>
      </c>
      <c r="C46" s="264">
        <v>0</v>
      </c>
      <c r="D46" s="265">
        <v>38</v>
      </c>
    </row>
    <row r="47" spans="1:4" ht="33.75" customHeight="1">
      <c r="A47" s="262" t="s">
        <v>279</v>
      </c>
      <c r="B47" s="263" t="s">
        <v>280</v>
      </c>
      <c r="C47" s="264">
        <v>0</v>
      </c>
      <c r="D47" s="265">
        <v>16409</v>
      </c>
    </row>
    <row r="48" spans="1:4" ht="35.25" customHeight="1">
      <c r="A48" s="262" t="s">
        <v>281</v>
      </c>
      <c r="B48" s="263" t="s">
        <v>282</v>
      </c>
      <c r="C48" s="264">
        <v>0</v>
      </c>
      <c r="D48" s="265">
        <v>0</v>
      </c>
    </row>
    <row r="49" spans="1:4" ht="42" customHeight="1">
      <c r="A49" s="262" t="s">
        <v>283</v>
      </c>
      <c r="B49" s="263" t="s">
        <v>284</v>
      </c>
      <c r="C49" s="264">
        <v>0</v>
      </c>
      <c r="D49" s="265">
        <v>0</v>
      </c>
    </row>
    <row r="50" spans="1:4" ht="39.75" customHeight="1">
      <c r="A50" s="262" t="s">
        <v>285</v>
      </c>
      <c r="B50" s="263" t="s">
        <v>286</v>
      </c>
      <c r="C50" s="264">
        <v>0</v>
      </c>
      <c r="D50" s="265">
        <v>0</v>
      </c>
    </row>
    <row r="51" spans="1:4" ht="12.75">
      <c r="A51" s="262" t="s">
        <v>287</v>
      </c>
      <c r="B51" s="263" t="s">
        <v>288</v>
      </c>
      <c r="C51" s="264">
        <v>0</v>
      </c>
      <c r="D51" s="265">
        <v>0</v>
      </c>
    </row>
    <row r="52" spans="1:4" ht="12.75">
      <c r="A52" s="262" t="s">
        <v>289</v>
      </c>
      <c r="B52" s="263" t="s">
        <v>290</v>
      </c>
      <c r="C52" s="264">
        <v>0</v>
      </c>
      <c r="D52" s="265">
        <v>0</v>
      </c>
    </row>
    <row r="53" spans="1:4" ht="25.5">
      <c r="A53" s="262" t="s">
        <v>291</v>
      </c>
      <c r="B53" s="263" t="s">
        <v>292</v>
      </c>
      <c r="C53" s="264">
        <v>0</v>
      </c>
      <c r="D53" s="265">
        <v>0</v>
      </c>
    </row>
    <row r="54" spans="1:4" ht="12.75">
      <c r="A54" s="271" t="s">
        <v>293</v>
      </c>
      <c r="B54" s="259" t="s">
        <v>294</v>
      </c>
      <c r="C54" s="272">
        <v>48386</v>
      </c>
      <c r="D54" s="273">
        <v>22382</v>
      </c>
    </row>
    <row r="55" spans="1:4" ht="12.75">
      <c r="A55" s="262" t="s">
        <v>295</v>
      </c>
      <c r="B55" s="263" t="s">
        <v>296</v>
      </c>
      <c r="C55" s="264">
        <v>0</v>
      </c>
      <c r="D55" s="265">
        <v>0</v>
      </c>
    </row>
    <row r="56" spans="1:4" ht="12.75">
      <c r="A56" s="262" t="s">
        <v>297</v>
      </c>
      <c r="B56" s="263" t="s">
        <v>298</v>
      </c>
      <c r="C56" s="264">
        <v>0</v>
      </c>
      <c r="D56" s="265">
        <v>0</v>
      </c>
    </row>
    <row r="57" spans="1:4" ht="12.75">
      <c r="A57" s="262" t="s">
        <v>299</v>
      </c>
      <c r="B57" s="263" t="s">
        <v>300</v>
      </c>
      <c r="C57" s="264">
        <v>0</v>
      </c>
      <c r="D57" s="265">
        <v>0</v>
      </c>
    </row>
    <row r="58" spans="1:4" ht="25.5">
      <c r="A58" s="262" t="s">
        <v>301</v>
      </c>
      <c r="B58" s="263" t="s">
        <v>302</v>
      </c>
      <c r="C58" s="264">
        <v>0</v>
      </c>
      <c r="D58" s="265">
        <v>0</v>
      </c>
    </row>
    <row r="59" spans="1:4" ht="25.5">
      <c r="A59" s="262" t="s">
        <v>303</v>
      </c>
      <c r="B59" s="263" t="s">
        <v>304</v>
      </c>
      <c r="C59" s="264">
        <v>0</v>
      </c>
      <c r="D59" s="265">
        <v>0</v>
      </c>
    </row>
    <row r="60" spans="1:4" ht="25.5">
      <c r="A60" s="262" t="s">
        <v>305</v>
      </c>
      <c r="B60" s="263" t="s">
        <v>306</v>
      </c>
      <c r="C60" s="264">
        <v>0</v>
      </c>
      <c r="D60" s="265">
        <v>0</v>
      </c>
    </row>
    <row r="61" spans="1:4" ht="12.75">
      <c r="A61" s="271" t="s">
        <v>307</v>
      </c>
      <c r="B61" s="259" t="s">
        <v>308</v>
      </c>
      <c r="C61" s="272">
        <v>0</v>
      </c>
      <c r="D61" s="273">
        <v>0</v>
      </c>
    </row>
    <row r="62" spans="1:4" ht="12.75">
      <c r="A62" s="262" t="s">
        <v>309</v>
      </c>
      <c r="B62" s="263" t="s">
        <v>310</v>
      </c>
      <c r="C62" s="264">
        <v>1429</v>
      </c>
      <c r="D62" s="265">
        <v>193</v>
      </c>
    </row>
    <row r="63" spans="1:4" ht="12.75">
      <c r="A63" s="262" t="s">
        <v>311</v>
      </c>
      <c r="B63" s="263" t="s">
        <v>312</v>
      </c>
      <c r="C63" s="264">
        <v>35798</v>
      </c>
      <c r="D63" s="265">
        <v>10470</v>
      </c>
    </row>
    <row r="64" spans="1:4" ht="25.5">
      <c r="A64" s="262" t="s">
        <v>313</v>
      </c>
      <c r="B64" s="263" t="s">
        <v>314</v>
      </c>
      <c r="C64" s="264">
        <v>35798</v>
      </c>
      <c r="D64" s="265">
        <v>10470</v>
      </c>
    </row>
    <row r="65" spans="1:4" ht="12.75">
      <c r="A65" s="262" t="s">
        <v>315</v>
      </c>
      <c r="B65" s="263" t="s">
        <v>316</v>
      </c>
      <c r="C65" s="264">
        <v>0</v>
      </c>
      <c r="D65" s="265">
        <v>0</v>
      </c>
    </row>
    <row r="66" spans="1:4" ht="12.75">
      <c r="A66" s="262" t="s">
        <v>317</v>
      </c>
      <c r="B66" s="263" t="s">
        <v>318</v>
      </c>
      <c r="C66" s="264">
        <v>0</v>
      </c>
      <c r="D66" s="265">
        <v>0</v>
      </c>
    </row>
    <row r="67" spans="1:4" ht="12.75">
      <c r="A67" s="262" t="s">
        <v>319</v>
      </c>
      <c r="B67" s="263" t="s">
        <v>320</v>
      </c>
      <c r="C67" s="264">
        <v>885</v>
      </c>
      <c r="D67" s="265">
        <v>881</v>
      </c>
    </row>
    <row r="68" spans="1:4" ht="25.5">
      <c r="A68" s="262" t="s">
        <v>321</v>
      </c>
      <c r="B68" s="263" t="s">
        <v>322</v>
      </c>
      <c r="C68" s="264">
        <v>885</v>
      </c>
      <c r="D68" s="265">
        <v>881</v>
      </c>
    </row>
    <row r="69" spans="1:4" ht="12.75">
      <c r="A69" s="262" t="s">
        <v>323</v>
      </c>
      <c r="B69" s="263" t="s">
        <v>324</v>
      </c>
      <c r="C69" s="264">
        <v>0</v>
      </c>
      <c r="D69" s="265">
        <v>0</v>
      </c>
    </row>
    <row r="70" spans="1:4" ht="12.75">
      <c r="A70" s="271" t="s">
        <v>325</v>
      </c>
      <c r="B70" s="259" t="s">
        <v>326</v>
      </c>
      <c r="C70" s="272">
        <v>38112</v>
      </c>
      <c r="D70" s="273">
        <v>11544</v>
      </c>
    </row>
    <row r="71" spans="1:4" ht="12.75">
      <c r="A71" s="262" t="s">
        <v>327</v>
      </c>
      <c r="B71" s="263" t="s">
        <v>328</v>
      </c>
      <c r="C71" s="264">
        <v>471</v>
      </c>
      <c r="D71" s="265">
        <v>0</v>
      </c>
    </row>
    <row r="72" spans="1:4" ht="12.75">
      <c r="A72" s="262" t="s">
        <v>329</v>
      </c>
      <c r="B72" s="263" t="s">
        <v>330</v>
      </c>
      <c r="C72" s="264">
        <v>1290</v>
      </c>
      <c r="D72" s="265">
        <v>3897</v>
      </c>
    </row>
    <row r="73" spans="1:4" ht="12.75">
      <c r="A73" s="262" t="s">
        <v>331</v>
      </c>
      <c r="B73" s="263" t="s">
        <v>332</v>
      </c>
      <c r="C73" s="264">
        <v>91</v>
      </c>
      <c r="D73" s="265">
        <v>0</v>
      </c>
    </row>
    <row r="74" spans="1:4" ht="12.75">
      <c r="A74" s="262" t="s">
        <v>333</v>
      </c>
      <c r="B74" s="263" t="s">
        <v>334</v>
      </c>
      <c r="C74" s="264">
        <v>0</v>
      </c>
      <c r="D74" s="265">
        <v>0</v>
      </c>
    </row>
    <row r="75" spans="1:4" ht="12.75">
      <c r="A75" s="271" t="s">
        <v>335</v>
      </c>
      <c r="B75" s="259" t="s">
        <v>336</v>
      </c>
      <c r="C75" s="272">
        <v>1852</v>
      </c>
      <c r="D75" s="273">
        <v>3897</v>
      </c>
    </row>
    <row r="76" spans="1:4" ht="12.75">
      <c r="A76" s="271" t="s">
        <v>337</v>
      </c>
      <c r="B76" s="259" t="s">
        <v>338</v>
      </c>
      <c r="C76" s="272">
        <v>88604</v>
      </c>
      <c r="D76" s="273">
        <v>38205</v>
      </c>
    </row>
    <row r="77" spans="1:4" ht="12.75">
      <c r="A77" s="266" t="s">
        <v>339</v>
      </c>
      <c r="B77" s="267" t="s">
        <v>340</v>
      </c>
      <c r="C77" s="268">
        <v>1770473</v>
      </c>
      <c r="D77" s="269">
        <v>1931317</v>
      </c>
    </row>
    <row r="78" spans="1:4" ht="12.75">
      <c r="A78" s="271" t="s">
        <v>189</v>
      </c>
      <c r="B78" s="259" t="s">
        <v>341</v>
      </c>
      <c r="C78" s="260"/>
      <c r="D78" s="261"/>
    </row>
    <row r="79" spans="1:4" ht="12.75">
      <c r="A79" s="262" t="s">
        <v>342</v>
      </c>
      <c r="B79" s="263" t="s">
        <v>343</v>
      </c>
      <c r="C79" s="264">
        <v>0</v>
      </c>
      <c r="D79" s="265">
        <v>0</v>
      </c>
    </row>
    <row r="80" spans="1:4" ht="12.75">
      <c r="A80" s="262" t="s">
        <v>344</v>
      </c>
      <c r="B80" s="263" t="s">
        <v>345</v>
      </c>
      <c r="C80" s="264">
        <v>1479362</v>
      </c>
      <c r="D80" s="265">
        <v>1479362</v>
      </c>
    </row>
    <row r="81" spans="1:4" ht="12.75">
      <c r="A81" s="271" t="s">
        <v>346</v>
      </c>
      <c r="B81" s="259" t="s">
        <v>347</v>
      </c>
      <c r="C81" s="272">
        <v>1479362</v>
      </c>
      <c r="D81" s="273">
        <v>1479362</v>
      </c>
    </row>
    <row r="82" spans="1:4" ht="12.75">
      <c r="A82" s="262" t="s">
        <v>348</v>
      </c>
      <c r="B82" s="263" t="s">
        <v>349</v>
      </c>
      <c r="C82" s="264">
        <v>0</v>
      </c>
      <c r="D82" s="265">
        <v>0</v>
      </c>
    </row>
    <row r="83" spans="1:4" ht="12.75">
      <c r="A83" s="262" t="s">
        <v>350</v>
      </c>
      <c r="B83" s="263" t="s">
        <v>351</v>
      </c>
      <c r="C83" s="264">
        <v>227757</v>
      </c>
      <c r="D83" s="265">
        <v>279526</v>
      </c>
    </row>
    <row r="84" spans="1:4" ht="12.75">
      <c r="A84" s="271" t="s">
        <v>352</v>
      </c>
      <c r="B84" s="259" t="s">
        <v>353</v>
      </c>
      <c r="C84" s="272">
        <v>227757</v>
      </c>
      <c r="D84" s="273">
        <v>279526</v>
      </c>
    </row>
    <row r="85" spans="1:4" ht="12.75">
      <c r="A85" s="262" t="s">
        <v>354</v>
      </c>
      <c r="B85" s="263" t="s">
        <v>355</v>
      </c>
      <c r="C85" s="264">
        <v>0</v>
      </c>
      <c r="D85" s="265">
        <v>0</v>
      </c>
    </row>
    <row r="86" spans="1:4" ht="12.75">
      <c r="A86" s="262" t="s">
        <v>356</v>
      </c>
      <c r="B86" s="263" t="s">
        <v>357</v>
      </c>
      <c r="C86" s="264">
        <v>0</v>
      </c>
      <c r="D86" s="265">
        <v>0</v>
      </c>
    </row>
    <row r="87" spans="1:4" ht="12.75">
      <c r="A87" s="266" t="s">
        <v>358</v>
      </c>
      <c r="B87" s="267" t="s">
        <v>359</v>
      </c>
      <c r="C87" s="268">
        <v>0</v>
      </c>
      <c r="D87" s="269">
        <v>0</v>
      </c>
    </row>
    <row r="88" spans="1:4" ht="12.75">
      <c r="A88" s="266" t="s">
        <v>360</v>
      </c>
      <c r="B88" s="267" t="s">
        <v>361</v>
      </c>
      <c r="C88" s="268">
        <v>1707119</v>
      </c>
      <c r="D88" s="269">
        <v>1758888</v>
      </c>
    </row>
    <row r="89" spans="1:4" ht="12.75">
      <c r="A89" s="262" t="s">
        <v>362</v>
      </c>
      <c r="B89" s="263" t="s">
        <v>363</v>
      </c>
      <c r="C89" s="264">
        <v>36559</v>
      </c>
      <c r="D89" s="265">
        <v>14560</v>
      </c>
    </row>
    <row r="90" spans="1:4" ht="12.75">
      <c r="A90" s="262" t="s">
        <v>364</v>
      </c>
      <c r="B90" s="263" t="s">
        <v>365</v>
      </c>
      <c r="C90" s="264">
        <v>36559</v>
      </c>
      <c r="D90" s="265">
        <v>14560</v>
      </c>
    </row>
    <row r="91" spans="1:4" ht="12.75">
      <c r="A91" s="262" t="s">
        <v>366</v>
      </c>
      <c r="B91" s="263" t="s">
        <v>367</v>
      </c>
      <c r="C91" s="264">
        <v>0</v>
      </c>
      <c r="D91" s="265">
        <v>0</v>
      </c>
    </row>
    <row r="92" spans="1:4" ht="12.75">
      <c r="A92" s="262" t="s">
        <v>368</v>
      </c>
      <c r="B92" s="263" t="s">
        <v>369</v>
      </c>
      <c r="C92" s="264">
        <v>0</v>
      </c>
      <c r="D92" s="265">
        <v>0</v>
      </c>
    </row>
    <row r="93" spans="1:4" ht="12.75">
      <c r="A93" s="262" t="s">
        <v>370</v>
      </c>
      <c r="B93" s="263" t="s">
        <v>371</v>
      </c>
      <c r="C93" s="264">
        <v>0</v>
      </c>
      <c r="D93" s="265">
        <v>0</v>
      </c>
    </row>
    <row r="94" spans="1:4" ht="12.75">
      <c r="A94" s="262" t="s">
        <v>372</v>
      </c>
      <c r="B94" s="263" t="s">
        <v>373</v>
      </c>
      <c r="C94" s="264">
        <v>0</v>
      </c>
      <c r="D94" s="265">
        <v>0</v>
      </c>
    </row>
    <row r="95" spans="1:4" ht="12.75">
      <c r="A95" s="262" t="s">
        <v>374</v>
      </c>
      <c r="B95" s="263" t="s">
        <v>375</v>
      </c>
      <c r="C95" s="264">
        <v>0</v>
      </c>
      <c r="D95" s="265">
        <v>0</v>
      </c>
    </row>
    <row r="96" spans="1:4" ht="12.75">
      <c r="A96" s="266" t="s">
        <v>376</v>
      </c>
      <c r="B96" s="270" t="s">
        <v>377</v>
      </c>
      <c r="C96" s="268">
        <v>36559</v>
      </c>
      <c r="D96" s="268">
        <v>14560</v>
      </c>
    </row>
    <row r="97" spans="1:4" ht="12.75">
      <c r="A97" s="262" t="s">
        <v>378</v>
      </c>
      <c r="B97" s="263" t="s">
        <v>379</v>
      </c>
      <c r="C97" s="264">
        <v>0</v>
      </c>
      <c r="D97" s="265">
        <v>0</v>
      </c>
    </row>
    <row r="98" spans="1:4" ht="12.75">
      <c r="A98" s="262" t="s">
        <v>380</v>
      </c>
      <c r="B98" s="263" t="s">
        <v>381</v>
      </c>
      <c r="C98" s="264">
        <v>0</v>
      </c>
      <c r="D98" s="265">
        <v>0</v>
      </c>
    </row>
    <row r="99" spans="1:4" ht="12.75">
      <c r="A99" s="262" t="s">
        <v>382</v>
      </c>
      <c r="B99" s="263" t="s">
        <v>383</v>
      </c>
      <c r="C99" s="264">
        <v>0</v>
      </c>
      <c r="D99" s="265">
        <v>0</v>
      </c>
    </row>
    <row r="100" spans="1:4" ht="12.75">
      <c r="A100" s="262" t="s">
        <v>384</v>
      </c>
      <c r="B100" s="263" t="s">
        <v>385</v>
      </c>
      <c r="C100" s="264">
        <v>0</v>
      </c>
      <c r="D100" s="265">
        <v>0</v>
      </c>
    </row>
    <row r="101" spans="1:4" ht="12.75">
      <c r="A101" s="262" t="s">
        <v>386</v>
      </c>
      <c r="B101" s="263" t="s">
        <v>387</v>
      </c>
      <c r="C101" s="264">
        <v>0</v>
      </c>
      <c r="D101" s="265">
        <v>0</v>
      </c>
    </row>
    <row r="102" spans="1:4" ht="12.75">
      <c r="A102" s="262" t="s">
        <v>388</v>
      </c>
      <c r="B102" s="263" t="s">
        <v>389</v>
      </c>
      <c r="C102" s="264">
        <v>0</v>
      </c>
      <c r="D102" s="265">
        <v>0</v>
      </c>
    </row>
    <row r="103" spans="1:4" ht="12.75">
      <c r="A103" s="266" t="s">
        <v>390</v>
      </c>
      <c r="B103" s="270" t="s">
        <v>391</v>
      </c>
      <c r="C103" s="268">
        <v>0</v>
      </c>
      <c r="D103" s="268">
        <v>0</v>
      </c>
    </row>
    <row r="104" spans="1:4" ht="12.75">
      <c r="A104" s="266" t="s">
        <v>392</v>
      </c>
      <c r="B104" s="270" t="s">
        <v>393</v>
      </c>
      <c r="C104" s="268">
        <v>36559</v>
      </c>
      <c r="D104" s="268">
        <v>14560</v>
      </c>
    </row>
    <row r="105" spans="1:4" ht="12.75">
      <c r="A105" s="262" t="s">
        <v>394</v>
      </c>
      <c r="B105" s="263" t="s">
        <v>395</v>
      </c>
      <c r="C105" s="264">
        <v>0</v>
      </c>
      <c r="D105" s="265">
        <v>0</v>
      </c>
    </row>
    <row r="106" spans="1:4" ht="12.75">
      <c r="A106" s="262" t="s">
        <v>396</v>
      </c>
      <c r="B106" s="263" t="s">
        <v>397</v>
      </c>
      <c r="C106" s="264">
        <v>0</v>
      </c>
      <c r="D106" s="265">
        <v>0</v>
      </c>
    </row>
    <row r="107" spans="1:4" ht="12.75">
      <c r="A107" s="262" t="s">
        <v>398</v>
      </c>
      <c r="B107" s="263" t="s">
        <v>399</v>
      </c>
      <c r="C107" s="264">
        <v>0</v>
      </c>
      <c r="D107" s="265">
        <v>0</v>
      </c>
    </row>
    <row r="108" spans="1:4" ht="12.75">
      <c r="A108" s="262" t="s">
        <v>400</v>
      </c>
      <c r="B108" s="263" t="s">
        <v>401</v>
      </c>
      <c r="C108" s="264">
        <v>9466</v>
      </c>
      <c r="D108" s="265">
        <v>11496</v>
      </c>
    </row>
    <row r="109" spans="1:4" ht="12.75">
      <c r="A109" s="262" t="s">
        <v>402</v>
      </c>
      <c r="B109" s="263" t="s">
        <v>403</v>
      </c>
      <c r="C109" s="264">
        <v>0</v>
      </c>
      <c r="D109" s="265">
        <v>0</v>
      </c>
    </row>
    <row r="110" spans="1:4" ht="12.75">
      <c r="A110" s="262" t="s">
        <v>404</v>
      </c>
      <c r="B110" s="263" t="s">
        <v>405</v>
      </c>
      <c r="C110" s="264">
        <v>0</v>
      </c>
      <c r="D110" s="265">
        <v>0</v>
      </c>
    </row>
    <row r="111" spans="1:4" ht="12.75">
      <c r="A111" s="262" t="s">
        <v>406</v>
      </c>
      <c r="B111" s="263" t="s">
        <v>407</v>
      </c>
      <c r="C111" s="264">
        <v>0</v>
      </c>
      <c r="D111" s="265">
        <v>0</v>
      </c>
    </row>
    <row r="112" spans="1:4" ht="12.75">
      <c r="A112" s="274" t="s">
        <v>408</v>
      </c>
      <c r="B112" s="275" t="s">
        <v>409</v>
      </c>
      <c r="C112" s="276">
        <v>0</v>
      </c>
      <c r="D112" s="277">
        <v>0</v>
      </c>
    </row>
    <row r="113" spans="1:4" ht="12.75">
      <c r="A113" s="266" t="s">
        <v>410</v>
      </c>
      <c r="B113" s="270" t="s">
        <v>411</v>
      </c>
      <c r="C113" s="268">
        <v>9466</v>
      </c>
      <c r="D113" s="268">
        <v>11496</v>
      </c>
    </row>
    <row r="114" spans="1:4" ht="12.75">
      <c r="A114" s="262" t="s">
        <v>412</v>
      </c>
      <c r="B114" s="263" t="s">
        <v>413</v>
      </c>
      <c r="C114" s="264">
        <v>0</v>
      </c>
      <c r="D114" s="265">
        <v>0</v>
      </c>
    </row>
    <row r="115" spans="1:4" ht="25.5">
      <c r="A115" s="262" t="s">
        <v>414</v>
      </c>
      <c r="B115" s="263" t="s">
        <v>415</v>
      </c>
      <c r="C115" s="264">
        <v>0</v>
      </c>
      <c r="D115" s="265">
        <v>0</v>
      </c>
    </row>
    <row r="116" spans="1:4" ht="25.5">
      <c r="A116" s="262" t="s">
        <v>416</v>
      </c>
      <c r="B116" s="263" t="s">
        <v>417</v>
      </c>
      <c r="C116" s="264">
        <v>0</v>
      </c>
      <c r="D116" s="265">
        <v>114081</v>
      </c>
    </row>
    <row r="117" spans="1:4" ht="12.75">
      <c r="A117" s="262" t="s">
        <v>418</v>
      </c>
      <c r="B117" s="263" t="s">
        <v>419</v>
      </c>
      <c r="C117" s="264">
        <v>0</v>
      </c>
      <c r="D117" s="265">
        <v>0</v>
      </c>
    </row>
    <row r="118" spans="1:4" ht="25.5">
      <c r="A118" s="262" t="s">
        <v>420</v>
      </c>
      <c r="B118" s="263" t="s">
        <v>421</v>
      </c>
      <c r="C118" s="264">
        <v>0</v>
      </c>
      <c r="D118" s="265">
        <v>1483</v>
      </c>
    </row>
    <row r="119" spans="1:4" ht="25.5">
      <c r="A119" s="262" t="s">
        <v>422</v>
      </c>
      <c r="B119" s="263" t="s">
        <v>423</v>
      </c>
      <c r="C119" s="264">
        <v>0</v>
      </c>
      <c r="D119" s="265">
        <v>0</v>
      </c>
    </row>
    <row r="120" spans="1:4" ht="25.5">
      <c r="A120" s="262" t="s">
        <v>424</v>
      </c>
      <c r="B120" s="263" t="s">
        <v>425</v>
      </c>
      <c r="C120" s="264">
        <v>0</v>
      </c>
      <c r="D120" s="265">
        <v>0</v>
      </c>
    </row>
    <row r="121" spans="1:4" ht="12.75">
      <c r="A121" s="262" t="s">
        <v>426</v>
      </c>
      <c r="B121" s="263" t="s">
        <v>427</v>
      </c>
      <c r="C121" s="264">
        <v>0</v>
      </c>
      <c r="D121" s="265">
        <v>0</v>
      </c>
    </row>
    <row r="122" spans="1:4" ht="25.5">
      <c r="A122" s="262" t="s">
        <v>428</v>
      </c>
      <c r="B122" s="263" t="s">
        <v>429</v>
      </c>
      <c r="C122" s="264">
        <v>0</v>
      </c>
      <c r="D122" s="265">
        <v>0</v>
      </c>
    </row>
    <row r="123" spans="1:4" ht="25.5">
      <c r="A123" s="262" t="s">
        <v>430</v>
      </c>
      <c r="B123" s="263" t="s">
        <v>431</v>
      </c>
      <c r="C123" s="264">
        <v>0</v>
      </c>
      <c r="D123" s="265">
        <v>0</v>
      </c>
    </row>
    <row r="124" spans="1:4" ht="25.5">
      <c r="A124" s="262" t="s">
        <v>432</v>
      </c>
      <c r="B124" s="263" t="s">
        <v>433</v>
      </c>
      <c r="C124" s="264">
        <v>9710</v>
      </c>
      <c r="D124" s="265">
        <v>3898</v>
      </c>
    </row>
    <row r="125" spans="1:4" ht="12.75">
      <c r="A125" s="262" t="s">
        <v>434</v>
      </c>
      <c r="B125" s="263" t="s">
        <v>435</v>
      </c>
      <c r="C125" s="264">
        <v>9710</v>
      </c>
      <c r="D125" s="265">
        <v>0</v>
      </c>
    </row>
    <row r="126" spans="1:4" ht="12.75">
      <c r="A126" s="262" t="s">
        <v>436</v>
      </c>
      <c r="B126" s="263" t="s">
        <v>437</v>
      </c>
      <c r="C126" s="264">
        <v>0</v>
      </c>
      <c r="D126" s="265">
        <v>3898</v>
      </c>
    </row>
    <row r="127" spans="1:4" ht="25.5">
      <c r="A127" s="262" t="s">
        <v>438</v>
      </c>
      <c r="B127" s="263" t="s">
        <v>439</v>
      </c>
      <c r="C127" s="264">
        <v>4214</v>
      </c>
      <c r="D127" s="265">
        <v>27513</v>
      </c>
    </row>
    <row r="128" spans="1:4" ht="12.75">
      <c r="A128" s="262" t="s">
        <v>440</v>
      </c>
      <c r="B128" s="263" t="s">
        <v>441</v>
      </c>
      <c r="C128" s="264">
        <v>0</v>
      </c>
      <c r="D128" s="265">
        <v>0</v>
      </c>
    </row>
    <row r="129" spans="1:4" ht="12.75">
      <c r="A129" s="262" t="s">
        <v>442</v>
      </c>
      <c r="B129" s="263" t="s">
        <v>443</v>
      </c>
      <c r="C129" s="264">
        <v>0</v>
      </c>
      <c r="D129" s="265">
        <v>0</v>
      </c>
    </row>
    <row r="130" spans="1:4" ht="12.75">
      <c r="A130" s="262" t="s">
        <v>444</v>
      </c>
      <c r="B130" s="263" t="s">
        <v>445</v>
      </c>
      <c r="C130" s="264">
        <v>12</v>
      </c>
      <c r="D130" s="265">
        <v>9047</v>
      </c>
    </row>
    <row r="131" spans="1:4" ht="12.75">
      <c r="A131" s="262" t="s">
        <v>446</v>
      </c>
      <c r="B131" s="263" t="s">
        <v>447</v>
      </c>
      <c r="C131" s="264">
        <v>2851</v>
      </c>
      <c r="D131" s="265">
        <v>3588</v>
      </c>
    </row>
    <row r="132" spans="1:4" ht="12.75">
      <c r="A132" s="262" t="s">
        <v>448</v>
      </c>
      <c r="B132" s="263" t="s">
        <v>449</v>
      </c>
      <c r="C132" s="264">
        <v>1175</v>
      </c>
      <c r="D132" s="265">
        <v>0</v>
      </c>
    </row>
    <row r="133" spans="1:4" ht="12.75">
      <c r="A133" s="262" t="s">
        <v>450</v>
      </c>
      <c r="B133" s="263" t="s">
        <v>451</v>
      </c>
      <c r="C133" s="264">
        <v>0</v>
      </c>
      <c r="D133" s="265">
        <v>0</v>
      </c>
    </row>
    <row r="134" spans="1:4" ht="12.75">
      <c r="A134" s="262" t="s">
        <v>452</v>
      </c>
      <c r="B134" s="263" t="s">
        <v>453</v>
      </c>
      <c r="C134" s="264">
        <v>0</v>
      </c>
      <c r="D134" s="265">
        <v>0</v>
      </c>
    </row>
    <row r="135" spans="1:4" ht="12.75">
      <c r="A135" s="262" t="s">
        <v>454</v>
      </c>
      <c r="B135" s="263" t="s">
        <v>455</v>
      </c>
      <c r="C135" s="264">
        <v>0</v>
      </c>
      <c r="D135" s="265">
        <v>0</v>
      </c>
    </row>
    <row r="136" spans="1:4" ht="12.75">
      <c r="A136" s="262" t="s">
        <v>456</v>
      </c>
      <c r="B136" s="263" t="s">
        <v>457</v>
      </c>
      <c r="C136" s="264">
        <v>0</v>
      </c>
      <c r="D136" s="265">
        <v>0</v>
      </c>
    </row>
    <row r="137" spans="1:4" ht="25.5">
      <c r="A137" s="262" t="s">
        <v>458</v>
      </c>
      <c r="B137" s="263" t="s">
        <v>459</v>
      </c>
      <c r="C137" s="264">
        <v>0</v>
      </c>
      <c r="D137" s="265">
        <v>0</v>
      </c>
    </row>
    <row r="138" spans="1:4" ht="25.5">
      <c r="A138" s="262" t="s">
        <v>460</v>
      </c>
      <c r="B138" s="263" t="s">
        <v>461</v>
      </c>
      <c r="C138" s="264">
        <v>176</v>
      </c>
      <c r="D138" s="265">
        <v>14830</v>
      </c>
    </row>
    <row r="139" spans="1:4" ht="25.5">
      <c r="A139" s="262" t="s">
        <v>462</v>
      </c>
      <c r="B139" s="263" t="s">
        <v>463</v>
      </c>
      <c r="C139" s="264">
        <v>0</v>
      </c>
      <c r="D139" s="265">
        <v>0</v>
      </c>
    </row>
    <row r="140" spans="1:4" ht="12.75">
      <c r="A140" s="262" t="s">
        <v>464</v>
      </c>
      <c r="B140" s="263" t="s">
        <v>465</v>
      </c>
      <c r="C140" s="264">
        <v>0</v>
      </c>
      <c r="D140" s="265">
        <v>48</v>
      </c>
    </row>
    <row r="141" spans="1:4" ht="12.75">
      <c r="A141" s="266" t="s">
        <v>466</v>
      </c>
      <c r="B141" s="270" t="s">
        <v>467</v>
      </c>
      <c r="C141" s="268">
        <v>13924</v>
      </c>
      <c r="D141" s="268">
        <v>145492</v>
      </c>
    </row>
    <row r="142" spans="1:4" ht="12.75">
      <c r="A142" s="262" t="s">
        <v>468</v>
      </c>
      <c r="B142" s="263" t="s">
        <v>469</v>
      </c>
      <c r="C142" s="264">
        <v>1260</v>
      </c>
      <c r="D142" s="265">
        <v>0</v>
      </c>
    </row>
    <row r="143" spans="1:4" ht="12.75">
      <c r="A143" s="262" t="s">
        <v>470</v>
      </c>
      <c r="B143" s="263" t="s">
        <v>471</v>
      </c>
      <c r="C143" s="264">
        <v>1260</v>
      </c>
      <c r="D143" s="265">
        <v>0</v>
      </c>
    </row>
    <row r="144" spans="1:4" ht="12.75">
      <c r="A144" s="262" t="s">
        <v>472</v>
      </c>
      <c r="B144" s="263" t="s">
        <v>473</v>
      </c>
      <c r="C144" s="264">
        <v>0</v>
      </c>
      <c r="D144" s="265">
        <v>0</v>
      </c>
    </row>
    <row r="145" spans="1:4" ht="12.75">
      <c r="A145" s="262" t="s">
        <v>474</v>
      </c>
      <c r="B145" s="263" t="s">
        <v>475</v>
      </c>
      <c r="C145" s="264">
        <v>885</v>
      </c>
      <c r="D145" s="265">
        <v>881</v>
      </c>
    </row>
    <row r="146" spans="1:4" ht="12.75">
      <c r="A146" s="262" t="s">
        <v>476</v>
      </c>
      <c r="B146" s="263" t="s">
        <v>477</v>
      </c>
      <c r="C146" s="264">
        <v>878</v>
      </c>
      <c r="D146" s="265">
        <v>878</v>
      </c>
    </row>
    <row r="147" spans="1:4" ht="12.75">
      <c r="A147" s="262" t="s">
        <v>478</v>
      </c>
      <c r="B147" s="263" t="s">
        <v>479</v>
      </c>
      <c r="C147" s="264">
        <v>0</v>
      </c>
      <c r="D147" s="265">
        <v>0</v>
      </c>
    </row>
    <row r="148" spans="1:4" ht="12.75">
      <c r="A148" s="266" t="s">
        <v>480</v>
      </c>
      <c r="B148" s="270" t="s">
        <v>481</v>
      </c>
      <c r="C148" s="268">
        <v>3405</v>
      </c>
      <c r="D148" s="268">
        <v>881</v>
      </c>
    </row>
    <row r="149" spans="1:4" ht="12.75">
      <c r="A149" s="266" t="s">
        <v>482</v>
      </c>
      <c r="B149" s="270" t="s">
        <v>483</v>
      </c>
      <c r="C149" s="268">
        <v>26795</v>
      </c>
      <c r="D149" s="268">
        <v>157869</v>
      </c>
    </row>
    <row r="150" spans="1:4" ht="12.75">
      <c r="A150" s="266" t="s">
        <v>484</v>
      </c>
      <c r="B150" s="267" t="s">
        <v>485</v>
      </c>
      <c r="C150" s="268">
        <v>1770473</v>
      </c>
      <c r="D150" s="269">
        <v>1931317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2"/>
  <sheetViews>
    <sheetView zoomScalePageLayoutView="0" workbookViewId="0" topLeftCell="A1">
      <pane ySplit="6" topLeftCell="A7" activePane="bottomLeft" state="frozen"/>
      <selection pane="topLeft" activeCell="P1" sqref="P1"/>
      <selection pane="bottomLeft" activeCell="AK35" sqref="AK35"/>
    </sheetView>
  </sheetViews>
  <sheetFormatPr defaultColWidth="9.140625" defaultRowHeight="12.75"/>
  <cols>
    <col min="1" max="1" width="3.57421875" style="5" customWidth="1"/>
    <col min="2" max="2" width="3.00390625" style="5" customWidth="1"/>
    <col min="3" max="3" width="3.140625" style="5" customWidth="1"/>
    <col min="4" max="4" width="2.8515625" style="6" customWidth="1"/>
    <col min="5" max="5" width="2.7109375" style="5" customWidth="1"/>
    <col min="6" max="6" width="3.28125" style="5" customWidth="1"/>
    <col min="7" max="7" width="25.421875" style="5" customWidth="1"/>
    <col min="8" max="8" width="8.7109375" style="29" customWidth="1"/>
    <col min="9" max="9" width="0" style="29" hidden="1" customWidth="1"/>
    <col min="10" max="10" width="8.8515625" style="29" hidden="1" customWidth="1"/>
    <col min="11" max="11" width="0" style="29" hidden="1" customWidth="1"/>
    <col min="12" max="12" width="8.57421875" style="29" hidden="1" customWidth="1"/>
    <col min="13" max="13" width="8.7109375" style="29" hidden="1" customWidth="1"/>
    <col min="14" max="17" width="8.8515625" style="29" hidden="1" customWidth="1"/>
    <col min="18" max="21" width="8.8515625" style="29" customWidth="1"/>
    <col min="22" max="22" width="8.8515625" style="143" customWidth="1"/>
    <col min="23" max="23" width="8.57421875" style="29" customWidth="1"/>
    <col min="24" max="24" width="9.140625" style="29" hidden="1" customWidth="1"/>
    <col min="25" max="25" width="8.7109375" style="29" hidden="1" customWidth="1"/>
    <col min="26" max="26" width="9.140625" style="29" hidden="1" customWidth="1"/>
    <col min="27" max="27" width="8.57421875" style="29" hidden="1" customWidth="1"/>
    <col min="28" max="28" width="8.421875" style="29" hidden="1" customWidth="1"/>
    <col min="29" max="29" width="9.140625" style="5" hidden="1" customWidth="1"/>
    <col min="30" max="30" width="9.140625" style="92" hidden="1" customWidth="1"/>
    <col min="31" max="32" width="0" style="92" hidden="1" customWidth="1"/>
    <col min="33" max="33" width="9.140625" style="91" customWidth="1"/>
    <col min="34" max="34" width="9.140625" style="92" customWidth="1"/>
    <col min="35" max="35" width="9.140625" style="91" customWidth="1"/>
    <col min="36" max="36" width="9.140625" style="92" customWidth="1"/>
    <col min="37" max="37" width="9.140625" style="145" customWidth="1"/>
  </cols>
  <sheetData>
    <row r="1" spans="1:6" ht="12.75">
      <c r="A1" s="3" t="s">
        <v>486</v>
      </c>
      <c r="B1" s="3"/>
      <c r="C1" s="3"/>
      <c r="D1" s="4"/>
      <c r="E1" s="3"/>
      <c r="F1" s="3"/>
    </row>
    <row r="2" ht="12.75">
      <c r="Y2" s="36" t="s">
        <v>671</v>
      </c>
    </row>
    <row r="3" ht="12.75">
      <c r="Y3" s="29" t="s">
        <v>606</v>
      </c>
    </row>
    <row r="4" spans="1:7" ht="12.75">
      <c r="A4" s="321" t="s">
        <v>670</v>
      </c>
      <c r="B4" s="321"/>
      <c r="C4" s="321"/>
      <c r="D4" s="321"/>
      <c r="E4" s="322"/>
      <c r="F4" s="322"/>
      <c r="G4" s="322"/>
    </row>
    <row r="5" spans="1:37" ht="12.75" customHeight="1">
      <c r="A5" s="282" t="s">
        <v>487</v>
      </c>
      <c r="B5" s="282" t="s">
        <v>488</v>
      </c>
      <c r="C5" s="282" t="s">
        <v>489</v>
      </c>
      <c r="D5" s="284" t="s">
        <v>490</v>
      </c>
      <c r="E5" s="319" t="s">
        <v>491</v>
      </c>
      <c r="F5" s="319" t="s">
        <v>492</v>
      </c>
      <c r="G5" s="285" t="s">
        <v>493</v>
      </c>
      <c r="H5" s="278" t="s">
        <v>494</v>
      </c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0"/>
      <c r="W5" s="278" t="s">
        <v>495</v>
      </c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80"/>
    </row>
    <row r="6" spans="1:37" ht="45">
      <c r="A6" s="283"/>
      <c r="B6" s="283"/>
      <c r="C6" s="283"/>
      <c r="D6" s="283"/>
      <c r="E6" s="320"/>
      <c r="F6" s="320"/>
      <c r="G6" s="285"/>
      <c r="H6" s="154" t="s">
        <v>496</v>
      </c>
      <c r="I6" s="154" t="s">
        <v>668</v>
      </c>
      <c r="J6" s="154" t="s">
        <v>497</v>
      </c>
      <c r="K6" s="154" t="s">
        <v>686</v>
      </c>
      <c r="L6" s="154" t="s">
        <v>687</v>
      </c>
      <c r="M6" s="154" t="s">
        <v>723</v>
      </c>
      <c r="N6" s="154" t="s">
        <v>724</v>
      </c>
      <c r="O6" s="155" t="s">
        <v>868</v>
      </c>
      <c r="P6" s="155" t="s">
        <v>869</v>
      </c>
      <c r="Q6" s="155" t="s">
        <v>928</v>
      </c>
      <c r="R6" s="155" t="s">
        <v>927</v>
      </c>
      <c r="S6" s="155" t="s">
        <v>957</v>
      </c>
      <c r="T6" s="155" t="s">
        <v>958</v>
      </c>
      <c r="U6" s="216" t="s">
        <v>935</v>
      </c>
      <c r="V6" s="217" t="s">
        <v>936</v>
      </c>
      <c r="W6" s="154" t="s">
        <v>496</v>
      </c>
      <c r="X6" s="154" t="s">
        <v>668</v>
      </c>
      <c r="Y6" s="154" t="s">
        <v>497</v>
      </c>
      <c r="Z6" s="154" t="s">
        <v>686</v>
      </c>
      <c r="AA6" s="154" t="s">
        <v>687</v>
      </c>
      <c r="AB6" s="154" t="s">
        <v>723</v>
      </c>
      <c r="AC6" s="154" t="s">
        <v>724</v>
      </c>
      <c r="AD6" s="155" t="s">
        <v>868</v>
      </c>
      <c r="AE6" s="155" t="s">
        <v>869</v>
      </c>
      <c r="AF6" s="155" t="s">
        <v>928</v>
      </c>
      <c r="AG6" s="155" t="s">
        <v>927</v>
      </c>
      <c r="AH6" s="155" t="s">
        <v>957</v>
      </c>
      <c r="AI6" s="155" t="s">
        <v>958</v>
      </c>
      <c r="AJ6" s="216" t="s">
        <v>935</v>
      </c>
      <c r="AK6" s="217" t="s">
        <v>936</v>
      </c>
    </row>
    <row r="7" spans="1:37" ht="12.75">
      <c r="A7" s="2">
        <v>1</v>
      </c>
      <c r="B7" s="2"/>
      <c r="C7" s="2"/>
      <c r="D7" s="7"/>
      <c r="E7" s="317"/>
      <c r="F7" s="317"/>
      <c r="G7" s="318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218"/>
      <c r="V7" s="219"/>
      <c r="W7" s="157"/>
      <c r="X7" s="157"/>
      <c r="Y7" s="157"/>
      <c r="Z7" s="157"/>
      <c r="AA7" s="157"/>
      <c r="AB7" s="157"/>
      <c r="AC7" s="159"/>
      <c r="AD7" s="160"/>
      <c r="AE7" s="160"/>
      <c r="AF7" s="160"/>
      <c r="AG7" s="161"/>
      <c r="AH7" s="160"/>
      <c r="AI7" s="161"/>
      <c r="AJ7" s="222"/>
      <c r="AK7" s="223"/>
    </row>
    <row r="8" spans="1:37" ht="12.75">
      <c r="A8" s="2"/>
      <c r="B8" s="2">
        <v>1</v>
      </c>
      <c r="C8" s="2"/>
      <c r="D8" s="7"/>
      <c r="E8" s="323" t="s">
        <v>607</v>
      </c>
      <c r="F8" s="323"/>
      <c r="G8" s="30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218"/>
      <c r="V8" s="219"/>
      <c r="W8" s="157"/>
      <c r="X8" s="157"/>
      <c r="Y8" s="157"/>
      <c r="Z8" s="157"/>
      <c r="AA8" s="157"/>
      <c r="AB8" s="157"/>
      <c r="AC8" s="159"/>
      <c r="AD8" s="160"/>
      <c r="AE8" s="160"/>
      <c r="AF8" s="160"/>
      <c r="AG8" s="161"/>
      <c r="AH8" s="160"/>
      <c r="AI8" s="161"/>
      <c r="AJ8" s="222"/>
      <c r="AK8" s="223"/>
    </row>
    <row r="9" spans="1:37" ht="12.75">
      <c r="A9" s="2"/>
      <c r="B9" s="2"/>
      <c r="C9" s="8" t="s">
        <v>498</v>
      </c>
      <c r="D9" s="7"/>
      <c r="E9" s="2"/>
      <c r="F9" s="302" t="s">
        <v>499</v>
      </c>
      <c r="G9" s="303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218"/>
      <c r="V9" s="219"/>
      <c r="W9" s="157"/>
      <c r="X9" s="157"/>
      <c r="Y9" s="157"/>
      <c r="Z9" s="157"/>
      <c r="AA9" s="157"/>
      <c r="AB9" s="157"/>
      <c r="AC9" s="159"/>
      <c r="AD9" s="160"/>
      <c r="AE9" s="160"/>
      <c r="AF9" s="160"/>
      <c r="AG9" s="161"/>
      <c r="AH9" s="160"/>
      <c r="AI9" s="161"/>
      <c r="AJ9" s="222"/>
      <c r="AK9" s="223"/>
    </row>
    <row r="10" spans="1:37" ht="12.75">
      <c r="A10" s="9"/>
      <c r="B10" s="2"/>
      <c r="C10" s="2"/>
      <c r="D10" s="7" t="s">
        <v>535</v>
      </c>
      <c r="E10" s="2"/>
      <c r="F10" s="2"/>
      <c r="G10" s="26" t="s">
        <v>536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218"/>
      <c r="V10" s="219"/>
      <c r="W10" s="157"/>
      <c r="X10" s="157"/>
      <c r="Y10" s="157"/>
      <c r="Z10" s="157"/>
      <c r="AA10" s="157"/>
      <c r="AB10" s="157"/>
      <c r="AC10" s="159"/>
      <c r="AD10" s="160"/>
      <c r="AE10" s="160"/>
      <c r="AF10" s="160"/>
      <c r="AG10" s="161"/>
      <c r="AH10" s="160"/>
      <c r="AI10" s="161"/>
      <c r="AJ10" s="222"/>
      <c r="AK10" s="223"/>
    </row>
    <row r="11" spans="1:37" ht="12.75">
      <c r="A11" s="9"/>
      <c r="B11" s="9"/>
      <c r="C11" s="9"/>
      <c r="D11" s="10" t="s">
        <v>541</v>
      </c>
      <c r="E11" s="9"/>
      <c r="F11" s="9"/>
      <c r="G11" s="27" t="s">
        <v>542</v>
      </c>
      <c r="H11" s="157">
        <v>592</v>
      </c>
      <c r="I11" s="157"/>
      <c r="J11" s="157">
        <f>SUM(H11:I11)</f>
        <v>592</v>
      </c>
      <c r="K11" s="157"/>
      <c r="L11" s="157">
        <f>SUM(J11:K11)</f>
        <v>592</v>
      </c>
      <c r="M11" s="157">
        <v>1181</v>
      </c>
      <c r="N11" s="157">
        <f>SUM(L11:M11)</f>
        <v>1773</v>
      </c>
      <c r="O11" s="157"/>
      <c r="P11" s="157">
        <f>SUM(N11:O11)</f>
        <v>1773</v>
      </c>
      <c r="Q11" s="157"/>
      <c r="R11" s="157">
        <f>SUM(P11:Q11)</f>
        <v>1773</v>
      </c>
      <c r="S11" s="157"/>
      <c r="T11" s="157">
        <f>SUM(R11:S11)</f>
        <v>1773</v>
      </c>
      <c r="U11" s="218">
        <v>584</v>
      </c>
      <c r="V11" s="219">
        <f>SUM(U11/T11)</f>
        <v>0.329385222786238</v>
      </c>
      <c r="W11" s="157"/>
      <c r="X11" s="157"/>
      <c r="Y11" s="157"/>
      <c r="Z11" s="157"/>
      <c r="AA11" s="157"/>
      <c r="AB11" s="157"/>
      <c r="AC11" s="159"/>
      <c r="AD11" s="160"/>
      <c r="AE11" s="160"/>
      <c r="AF11" s="160"/>
      <c r="AG11" s="161"/>
      <c r="AH11" s="160"/>
      <c r="AI11" s="161"/>
      <c r="AJ11" s="222"/>
      <c r="AK11" s="223"/>
    </row>
    <row r="12" spans="1:37" ht="12.75" hidden="1">
      <c r="A12" s="11"/>
      <c r="B12" s="9"/>
      <c r="C12" s="9"/>
      <c r="D12" s="10"/>
      <c r="E12" s="9"/>
      <c r="F12" s="9"/>
      <c r="G12" s="27"/>
      <c r="H12" s="157"/>
      <c r="I12" s="157"/>
      <c r="J12" s="157">
        <f>SUM(H12:I12)</f>
        <v>0</v>
      </c>
      <c r="K12" s="157"/>
      <c r="L12" s="157">
        <f>SUM(J12:K12)</f>
        <v>0</v>
      </c>
      <c r="M12" s="157"/>
      <c r="N12" s="157"/>
      <c r="O12" s="157"/>
      <c r="P12" s="157"/>
      <c r="Q12" s="157"/>
      <c r="R12" s="157"/>
      <c r="S12" s="157"/>
      <c r="T12" s="157"/>
      <c r="U12" s="218"/>
      <c r="V12" s="219" t="e">
        <f>SUM(U12/T12)</f>
        <v>#DIV/0!</v>
      </c>
      <c r="W12" s="157"/>
      <c r="X12" s="157"/>
      <c r="Y12" s="157"/>
      <c r="Z12" s="157"/>
      <c r="AA12" s="157"/>
      <c r="AB12" s="157"/>
      <c r="AC12" s="159"/>
      <c r="AD12" s="160"/>
      <c r="AE12" s="160"/>
      <c r="AF12" s="160"/>
      <c r="AG12" s="161"/>
      <c r="AH12" s="160"/>
      <c r="AI12" s="161"/>
      <c r="AJ12" s="222"/>
      <c r="AK12" s="223"/>
    </row>
    <row r="13" spans="1:37" ht="12.75">
      <c r="A13" s="2"/>
      <c r="B13" s="2"/>
      <c r="C13" s="2"/>
      <c r="D13" s="7"/>
      <c r="E13" s="2"/>
      <c r="F13" s="2"/>
      <c r="G13" s="26" t="s">
        <v>608</v>
      </c>
      <c r="H13" s="163">
        <f aca="true" t="shared" si="0" ref="H13:M13">SUM(H11:H12)</f>
        <v>592</v>
      </c>
      <c r="I13" s="163">
        <f t="shared" si="0"/>
        <v>0</v>
      </c>
      <c r="J13" s="163">
        <f t="shared" si="0"/>
        <v>592</v>
      </c>
      <c r="K13" s="163">
        <f t="shared" si="0"/>
        <v>0</v>
      </c>
      <c r="L13" s="163">
        <f t="shared" si="0"/>
        <v>592</v>
      </c>
      <c r="M13" s="163">
        <f t="shared" si="0"/>
        <v>1181</v>
      </c>
      <c r="N13" s="163">
        <f>SUM(L13:M13)</f>
        <v>1773</v>
      </c>
      <c r="O13" s="163">
        <f aca="true" t="shared" si="1" ref="O13:U13">SUM(O11:O12)</f>
        <v>0</v>
      </c>
      <c r="P13" s="163">
        <f t="shared" si="1"/>
        <v>1773</v>
      </c>
      <c r="Q13" s="163">
        <f t="shared" si="1"/>
        <v>0</v>
      </c>
      <c r="R13" s="163">
        <f t="shared" si="1"/>
        <v>1773</v>
      </c>
      <c r="S13" s="163">
        <f t="shared" si="1"/>
        <v>0</v>
      </c>
      <c r="T13" s="163">
        <f t="shared" si="1"/>
        <v>1773</v>
      </c>
      <c r="U13" s="220">
        <f t="shared" si="1"/>
        <v>584</v>
      </c>
      <c r="V13" s="221">
        <f>SUM(U13/T13)</f>
        <v>0.329385222786238</v>
      </c>
      <c r="W13" s="157"/>
      <c r="X13" s="157"/>
      <c r="Y13" s="157"/>
      <c r="Z13" s="157"/>
      <c r="AA13" s="157"/>
      <c r="AB13" s="157"/>
      <c r="AC13" s="159"/>
      <c r="AD13" s="160"/>
      <c r="AE13" s="160"/>
      <c r="AF13" s="160"/>
      <c r="AG13" s="161"/>
      <c r="AH13" s="160"/>
      <c r="AI13" s="161"/>
      <c r="AJ13" s="222"/>
      <c r="AK13" s="223"/>
    </row>
    <row r="14" spans="1:37" ht="12.75">
      <c r="A14" s="2"/>
      <c r="B14" s="2"/>
      <c r="C14" s="2"/>
      <c r="D14" s="7"/>
      <c r="E14" s="2"/>
      <c r="F14" s="2"/>
      <c r="G14" s="2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218"/>
      <c r="V14" s="219"/>
      <c r="W14" s="157"/>
      <c r="X14" s="157"/>
      <c r="Y14" s="157"/>
      <c r="Z14" s="157"/>
      <c r="AA14" s="157"/>
      <c r="AB14" s="157"/>
      <c r="AC14" s="159"/>
      <c r="AD14" s="160"/>
      <c r="AE14" s="160"/>
      <c r="AF14" s="160"/>
      <c r="AG14" s="161"/>
      <c r="AH14" s="160"/>
      <c r="AI14" s="161"/>
      <c r="AJ14" s="222"/>
      <c r="AK14" s="223"/>
    </row>
    <row r="15" spans="1:37" ht="12.75">
      <c r="A15" s="2"/>
      <c r="B15" s="2">
        <v>2</v>
      </c>
      <c r="C15" s="2"/>
      <c r="D15" s="7"/>
      <c r="E15" s="323" t="s">
        <v>609</v>
      </c>
      <c r="F15" s="323"/>
      <c r="G15" s="302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218"/>
      <c r="V15" s="219"/>
      <c r="W15" s="157"/>
      <c r="X15" s="157"/>
      <c r="Y15" s="157"/>
      <c r="Z15" s="157"/>
      <c r="AA15" s="157"/>
      <c r="AB15" s="157"/>
      <c r="AC15" s="159"/>
      <c r="AD15" s="160"/>
      <c r="AE15" s="160"/>
      <c r="AF15" s="160"/>
      <c r="AG15" s="161"/>
      <c r="AH15" s="160"/>
      <c r="AI15" s="161"/>
      <c r="AJ15" s="222"/>
      <c r="AK15" s="223"/>
    </row>
    <row r="16" spans="1:37" ht="12.75">
      <c r="A16" s="2"/>
      <c r="B16" s="2"/>
      <c r="C16" s="8" t="s">
        <v>498</v>
      </c>
      <c r="D16" s="7"/>
      <c r="E16" s="2"/>
      <c r="F16" s="302" t="s">
        <v>499</v>
      </c>
      <c r="G16" s="303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218"/>
      <c r="V16" s="219"/>
      <c r="W16" s="157"/>
      <c r="X16" s="157"/>
      <c r="Y16" s="157"/>
      <c r="Z16" s="157"/>
      <c r="AA16" s="157"/>
      <c r="AB16" s="157"/>
      <c r="AC16" s="159"/>
      <c r="AD16" s="160"/>
      <c r="AE16" s="160"/>
      <c r="AF16" s="160"/>
      <c r="AG16" s="161"/>
      <c r="AH16" s="160"/>
      <c r="AI16" s="161"/>
      <c r="AJ16" s="222"/>
      <c r="AK16" s="223"/>
    </row>
    <row r="17" spans="1:37" ht="12.75">
      <c r="A17" s="2"/>
      <c r="B17" s="9"/>
      <c r="C17" s="9"/>
      <c r="D17" s="7" t="s">
        <v>535</v>
      </c>
      <c r="E17" s="2"/>
      <c r="F17" s="2"/>
      <c r="G17" s="26" t="s">
        <v>536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218"/>
      <c r="V17" s="219"/>
      <c r="W17" s="157"/>
      <c r="X17" s="157"/>
      <c r="Y17" s="157"/>
      <c r="Z17" s="157"/>
      <c r="AA17" s="157"/>
      <c r="AB17" s="157"/>
      <c r="AC17" s="159"/>
      <c r="AD17" s="160"/>
      <c r="AE17" s="160"/>
      <c r="AF17" s="160"/>
      <c r="AG17" s="161"/>
      <c r="AH17" s="160"/>
      <c r="AI17" s="161"/>
      <c r="AJ17" s="222"/>
      <c r="AK17" s="223"/>
    </row>
    <row r="18" spans="1:37" ht="12.75">
      <c r="A18" s="2"/>
      <c r="B18" s="9"/>
      <c r="C18" s="9"/>
      <c r="D18" s="10" t="s">
        <v>541</v>
      </c>
      <c r="E18" s="9"/>
      <c r="F18" s="9"/>
      <c r="G18" s="27" t="s">
        <v>542</v>
      </c>
      <c r="H18" s="157">
        <v>1219</v>
      </c>
      <c r="I18" s="157"/>
      <c r="J18" s="157">
        <f>SUM(H18:I18)</f>
        <v>1219</v>
      </c>
      <c r="K18" s="157"/>
      <c r="L18" s="157">
        <f>SUM(J18:K18)</f>
        <v>1219</v>
      </c>
      <c r="M18" s="157"/>
      <c r="N18" s="157">
        <f>SUM(L18:M18)</f>
        <v>1219</v>
      </c>
      <c r="O18" s="157"/>
      <c r="P18" s="157">
        <f>SUM(N18:O18)</f>
        <v>1219</v>
      </c>
      <c r="Q18" s="157"/>
      <c r="R18" s="157">
        <f>SUM(P18:Q18)</f>
        <v>1219</v>
      </c>
      <c r="S18" s="157"/>
      <c r="T18" s="157">
        <f>SUM(R18:S18)</f>
        <v>1219</v>
      </c>
      <c r="U18" s="218">
        <v>366</v>
      </c>
      <c r="V18" s="219">
        <f>SUM(U18/T18)</f>
        <v>0.3002461033634126</v>
      </c>
      <c r="W18" s="157"/>
      <c r="X18" s="157"/>
      <c r="Y18" s="157"/>
      <c r="Z18" s="157"/>
      <c r="AA18" s="157"/>
      <c r="AB18" s="157"/>
      <c r="AC18" s="159"/>
      <c r="AD18" s="160"/>
      <c r="AE18" s="160"/>
      <c r="AF18" s="160"/>
      <c r="AG18" s="161"/>
      <c r="AH18" s="160"/>
      <c r="AI18" s="161"/>
      <c r="AJ18" s="222"/>
      <c r="AK18" s="223"/>
    </row>
    <row r="19" spans="1:37" ht="12.75" hidden="1">
      <c r="A19" s="2"/>
      <c r="B19" s="9"/>
      <c r="C19" s="9"/>
      <c r="D19" s="10"/>
      <c r="E19" s="9"/>
      <c r="F19" s="9"/>
      <c r="G19" s="27"/>
      <c r="H19" s="157"/>
      <c r="I19" s="157"/>
      <c r="J19" s="157">
        <f>SUM(H19:I19)</f>
        <v>0</v>
      </c>
      <c r="K19" s="157"/>
      <c r="L19" s="157">
        <f>SUM(J19:K19)</f>
        <v>0</v>
      </c>
      <c r="M19" s="157"/>
      <c r="N19" s="157">
        <f>SUM(L19:M19)</f>
        <v>0</v>
      </c>
      <c r="O19" s="157"/>
      <c r="P19" s="157">
        <f>SUM(N19:O19)</f>
        <v>0</v>
      </c>
      <c r="Q19" s="157"/>
      <c r="R19" s="157">
        <f>SUM(P19:Q19)</f>
        <v>0</v>
      </c>
      <c r="S19" s="157"/>
      <c r="T19" s="157"/>
      <c r="U19" s="218"/>
      <c r="V19" s="219" t="e">
        <f>SUM(U19/T19)</f>
        <v>#DIV/0!</v>
      </c>
      <c r="W19" s="157"/>
      <c r="X19" s="157"/>
      <c r="Y19" s="157"/>
      <c r="Z19" s="157"/>
      <c r="AA19" s="157"/>
      <c r="AB19" s="157"/>
      <c r="AC19" s="159"/>
      <c r="AD19" s="160"/>
      <c r="AE19" s="160"/>
      <c r="AF19" s="160"/>
      <c r="AG19" s="161"/>
      <c r="AH19" s="160"/>
      <c r="AI19" s="161"/>
      <c r="AJ19" s="222"/>
      <c r="AK19" s="223"/>
    </row>
    <row r="20" spans="1:37" ht="12.75">
      <c r="A20" s="2"/>
      <c r="B20" s="2"/>
      <c r="C20" s="2"/>
      <c r="D20" s="7"/>
      <c r="E20" s="2"/>
      <c r="F20" s="2"/>
      <c r="G20" s="26" t="s">
        <v>608</v>
      </c>
      <c r="H20" s="163">
        <f aca="true" t="shared" si="2" ref="H20:M20">SUM(H18:H19)</f>
        <v>1219</v>
      </c>
      <c r="I20" s="163">
        <f t="shared" si="2"/>
        <v>0</v>
      </c>
      <c r="J20" s="163">
        <f t="shared" si="2"/>
        <v>1219</v>
      </c>
      <c r="K20" s="163">
        <f t="shared" si="2"/>
        <v>0</v>
      </c>
      <c r="L20" s="163">
        <f t="shared" si="2"/>
        <v>1219</v>
      </c>
      <c r="M20" s="163">
        <f t="shared" si="2"/>
        <v>0</v>
      </c>
      <c r="N20" s="163">
        <f>SUM(L20:M20)</f>
        <v>1219</v>
      </c>
      <c r="O20" s="163">
        <f aca="true" t="shared" si="3" ref="O20:U20">SUM(O18:O19)</f>
        <v>0</v>
      </c>
      <c r="P20" s="163">
        <f t="shared" si="3"/>
        <v>1219</v>
      </c>
      <c r="Q20" s="163">
        <f t="shared" si="3"/>
        <v>0</v>
      </c>
      <c r="R20" s="163">
        <f t="shared" si="3"/>
        <v>1219</v>
      </c>
      <c r="S20" s="163">
        <f t="shared" si="3"/>
        <v>0</v>
      </c>
      <c r="T20" s="163">
        <f t="shared" si="3"/>
        <v>1219</v>
      </c>
      <c r="U20" s="220">
        <f t="shared" si="3"/>
        <v>366</v>
      </c>
      <c r="V20" s="221">
        <f>SUM(U20/T20)</f>
        <v>0.3002461033634126</v>
      </c>
      <c r="W20" s="157"/>
      <c r="X20" s="157"/>
      <c r="Y20" s="157"/>
      <c r="Z20" s="157"/>
      <c r="AA20" s="157"/>
      <c r="AB20" s="157"/>
      <c r="AC20" s="159"/>
      <c r="AD20" s="160"/>
      <c r="AE20" s="160"/>
      <c r="AF20" s="160"/>
      <c r="AG20" s="161"/>
      <c r="AH20" s="160"/>
      <c r="AI20" s="161"/>
      <c r="AJ20" s="222"/>
      <c r="AK20" s="223"/>
    </row>
    <row r="21" spans="1:37" ht="12.75">
      <c r="A21" s="2"/>
      <c r="B21" s="2"/>
      <c r="C21" s="2"/>
      <c r="D21" s="7"/>
      <c r="E21" s="2"/>
      <c r="F21" s="2"/>
      <c r="G21" s="2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218"/>
      <c r="V21" s="219"/>
      <c r="W21" s="157"/>
      <c r="X21" s="157"/>
      <c r="Y21" s="157"/>
      <c r="Z21" s="157"/>
      <c r="AA21" s="157"/>
      <c r="AB21" s="157"/>
      <c r="AC21" s="159"/>
      <c r="AD21" s="160"/>
      <c r="AE21" s="160"/>
      <c r="AF21" s="160"/>
      <c r="AG21" s="161"/>
      <c r="AH21" s="160"/>
      <c r="AI21" s="161"/>
      <c r="AJ21" s="222"/>
      <c r="AK21" s="223"/>
    </row>
    <row r="22" spans="1:37" ht="12.75">
      <c r="A22" s="2"/>
      <c r="B22" s="2">
        <v>3</v>
      </c>
      <c r="C22" s="2"/>
      <c r="D22" s="7"/>
      <c r="E22" s="323" t="s">
        <v>610</v>
      </c>
      <c r="F22" s="323"/>
      <c r="G22" s="302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218"/>
      <c r="V22" s="219"/>
      <c r="W22" s="157"/>
      <c r="X22" s="157"/>
      <c r="Y22" s="157"/>
      <c r="Z22" s="157"/>
      <c r="AA22" s="157"/>
      <c r="AB22" s="157"/>
      <c r="AC22" s="159"/>
      <c r="AD22" s="160"/>
      <c r="AE22" s="160"/>
      <c r="AF22" s="160"/>
      <c r="AG22" s="161"/>
      <c r="AH22" s="160"/>
      <c r="AI22" s="161"/>
      <c r="AJ22" s="222"/>
      <c r="AK22" s="223"/>
    </row>
    <row r="23" spans="1:37" ht="12.75">
      <c r="A23" s="2"/>
      <c r="B23" s="2"/>
      <c r="C23" s="8" t="s">
        <v>498</v>
      </c>
      <c r="D23" s="7"/>
      <c r="E23" s="2"/>
      <c r="F23" s="302" t="s">
        <v>499</v>
      </c>
      <c r="G23" s="303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218"/>
      <c r="V23" s="219"/>
      <c r="W23" s="157"/>
      <c r="X23" s="157"/>
      <c r="Y23" s="157"/>
      <c r="Z23" s="157"/>
      <c r="AA23" s="157"/>
      <c r="AB23" s="157"/>
      <c r="AC23" s="159"/>
      <c r="AD23" s="160"/>
      <c r="AE23" s="160"/>
      <c r="AF23" s="160"/>
      <c r="AG23" s="161"/>
      <c r="AH23" s="160"/>
      <c r="AI23" s="161"/>
      <c r="AJ23" s="222"/>
      <c r="AK23" s="223"/>
    </row>
    <row r="24" spans="1:37" ht="12.75">
      <c r="A24" s="2"/>
      <c r="B24" s="2"/>
      <c r="C24" s="8"/>
      <c r="D24" s="12">
        <v>1</v>
      </c>
      <c r="E24" s="2"/>
      <c r="F24" s="2"/>
      <c r="G24" s="26" t="s">
        <v>500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218"/>
      <c r="V24" s="219"/>
      <c r="W24" s="157"/>
      <c r="X24" s="157"/>
      <c r="Y24" s="157"/>
      <c r="Z24" s="157"/>
      <c r="AA24" s="157"/>
      <c r="AB24" s="157"/>
      <c r="AC24" s="159"/>
      <c r="AD24" s="160"/>
      <c r="AE24" s="160"/>
      <c r="AF24" s="160"/>
      <c r="AG24" s="161"/>
      <c r="AH24" s="160"/>
      <c r="AI24" s="161"/>
      <c r="AJ24" s="222"/>
      <c r="AK24" s="223"/>
    </row>
    <row r="25" spans="1:37" ht="12.75">
      <c r="A25" s="2"/>
      <c r="B25" s="2"/>
      <c r="C25" s="8"/>
      <c r="D25" s="10" t="s">
        <v>501</v>
      </c>
      <c r="E25" s="9"/>
      <c r="F25" s="9"/>
      <c r="G25" s="27" t="s">
        <v>502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218"/>
      <c r="V25" s="219"/>
      <c r="W25" s="157">
        <v>1005</v>
      </c>
      <c r="X25" s="157"/>
      <c r="Y25" s="157">
        <f>SUM(W25:X25)</f>
        <v>1005</v>
      </c>
      <c r="Z25" s="157"/>
      <c r="AA25" s="157">
        <f>SUM(Y25:Z25)</f>
        <v>1005</v>
      </c>
      <c r="AB25" s="157"/>
      <c r="AC25" s="157">
        <f>SUM(AA25:AB25)</f>
        <v>1005</v>
      </c>
      <c r="AD25" s="160"/>
      <c r="AE25" s="160">
        <f>SUM(AC25:AD25)</f>
        <v>1005</v>
      </c>
      <c r="AF25" s="160"/>
      <c r="AG25" s="160">
        <f>SUM(AE25:AF25)</f>
        <v>1005</v>
      </c>
      <c r="AH25" s="160"/>
      <c r="AI25" s="160">
        <f>SUM(AG25:AH25)</f>
        <v>1005</v>
      </c>
      <c r="AJ25" s="222">
        <v>775</v>
      </c>
      <c r="AK25" s="223">
        <f>SUM(AJ25/AI25)</f>
        <v>0.7711442786069652</v>
      </c>
    </row>
    <row r="26" spans="1:37" ht="12.75">
      <c r="A26" s="2"/>
      <c r="B26" s="2"/>
      <c r="C26" s="2" t="s">
        <v>569</v>
      </c>
      <c r="D26" s="10"/>
      <c r="E26" s="9"/>
      <c r="F26" s="302" t="s">
        <v>570</v>
      </c>
      <c r="G26" s="303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218"/>
      <c r="V26" s="219"/>
      <c r="W26" s="157"/>
      <c r="X26" s="157"/>
      <c r="Y26" s="157"/>
      <c r="Z26" s="157"/>
      <c r="AA26" s="157"/>
      <c r="AB26" s="157"/>
      <c r="AC26" s="159"/>
      <c r="AD26" s="160"/>
      <c r="AE26" s="160"/>
      <c r="AF26" s="160"/>
      <c r="AG26" s="161"/>
      <c r="AH26" s="160"/>
      <c r="AI26" s="161"/>
      <c r="AJ26" s="222"/>
      <c r="AK26" s="223"/>
    </row>
    <row r="27" spans="1:37" ht="12.75">
      <c r="A27" s="2"/>
      <c r="B27" s="9"/>
      <c r="C27" s="9"/>
      <c r="D27" s="7" t="s">
        <v>571</v>
      </c>
      <c r="E27" s="2"/>
      <c r="F27" s="2"/>
      <c r="G27" s="26" t="s">
        <v>572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218"/>
      <c r="V27" s="219"/>
      <c r="W27" s="157"/>
      <c r="X27" s="157"/>
      <c r="Y27" s="157"/>
      <c r="Z27" s="157"/>
      <c r="AA27" s="157"/>
      <c r="AB27" s="157"/>
      <c r="AC27" s="159"/>
      <c r="AD27" s="160"/>
      <c r="AE27" s="160"/>
      <c r="AF27" s="160"/>
      <c r="AG27" s="161"/>
      <c r="AH27" s="160"/>
      <c r="AI27" s="161"/>
      <c r="AJ27" s="222"/>
      <c r="AK27" s="223"/>
    </row>
    <row r="28" spans="1:37" ht="12.75">
      <c r="A28" s="2"/>
      <c r="B28" s="9"/>
      <c r="C28" s="9"/>
      <c r="D28" s="10" t="s">
        <v>501</v>
      </c>
      <c r="E28" s="9"/>
      <c r="F28" s="9"/>
      <c r="G28" s="28" t="s">
        <v>573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218"/>
      <c r="V28" s="219"/>
      <c r="W28" s="157">
        <v>3635</v>
      </c>
      <c r="X28" s="157"/>
      <c r="Y28" s="157">
        <f>SUM(W28:X28)</f>
        <v>3635</v>
      </c>
      <c r="Z28" s="157"/>
      <c r="AA28" s="157">
        <f>SUM(Y28:Z28)</f>
        <v>3635</v>
      </c>
      <c r="AB28" s="157"/>
      <c r="AC28" s="157">
        <f>SUM(AA28:AB28)</f>
        <v>3635</v>
      </c>
      <c r="AD28" s="160"/>
      <c r="AE28" s="160">
        <f>SUM(AC28:AD28)</f>
        <v>3635</v>
      </c>
      <c r="AF28" s="160"/>
      <c r="AG28" s="160">
        <f>SUM(AE28:AF28)</f>
        <v>3635</v>
      </c>
      <c r="AH28" s="160">
        <v>-2738</v>
      </c>
      <c r="AI28" s="160">
        <f>SUM(AG28:AH28)</f>
        <v>897</v>
      </c>
      <c r="AJ28" s="222">
        <v>40</v>
      </c>
      <c r="AK28" s="223">
        <f>SUM(AJ28/AI28)</f>
        <v>0.044593088071348944</v>
      </c>
    </row>
    <row r="29" spans="1:37" ht="12.75" hidden="1">
      <c r="A29" s="2"/>
      <c r="B29" s="2"/>
      <c r="C29" s="2"/>
      <c r="D29" s="10"/>
      <c r="E29" s="9"/>
      <c r="F29" s="9"/>
      <c r="G29" s="2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218"/>
      <c r="V29" s="219"/>
      <c r="W29" s="157"/>
      <c r="X29" s="157"/>
      <c r="Y29" s="157"/>
      <c r="Z29" s="157"/>
      <c r="AA29" s="157"/>
      <c r="AB29" s="157"/>
      <c r="AC29" s="159"/>
      <c r="AD29" s="160"/>
      <c r="AE29" s="160"/>
      <c r="AF29" s="160"/>
      <c r="AG29" s="161"/>
      <c r="AH29" s="160"/>
      <c r="AI29" s="161"/>
      <c r="AJ29" s="222"/>
      <c r="AK29" s="223" t="e">
        <f>SUM(AJ29/AI29)</f>
        <v>#DIV/0!</v>
      </c>
    </row>
    <row r="30" spans="1:37" ht="12.75">
      <c r="A30" s="2"/>
      <c r="B30" s="2"/>
      <c r="C30" s="2"/>
      <c r="D30" s="7"/>
      <c r="E30" s="2"/>
      <c r="F30" s="2"/>
      <c r="G30" s="26" t="s">
        <v>608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218"/>
      <c r="V30" s="219"/>
      <c r="W30" s="163">
        <f aca="true" t="shared" si="4" ref="W30:AB30">SUM(W25:W29)</f>
        <v>4640</v>
      </c>
      <c r="X30" s="163">
        <f t="shared" si="4"/>
        <v>0</v>
      </c>
      <c r="Y30" s="163">
        <f t="shared" si="4"/>
        <v>4640</v>
      </c>
      <c r="Z30" s="163">
        <f t="shared" si="4"/>
        <v>0</v>
      </c>
      <c r="AA30" s="163">
        <f t="shared" si="4"/>
        <v>4640</v>
      </c>
      <c r="AB30" s="163">
        <f t="shared" si="4"/>
        <v>0</v>
      </c>
      <c r="AC30" s="163">
        <f>SUM(AA30:AB30)</f>
        <v>4640</v>
      </c>
      <c r="AD30" s="163">
        <f aca="true" t="shared" si="5" ref="AD30:AJ30">SUM(AD25:AD29)</f>
        <v>0</v>
      </c>
      <c r="AE30" s="163">
        <f t="shared" si="5"/>
        <v>4640</v>
      </c>
      <c r="AF30" s="163">
        <f t="shared" si="5"/>
        <v>0</v>
      </c>
      <c r="AG30" s="163">
        <f t="shared" si="5"/>
        <v>4640</v>
      </c>
      <c r="AH30" s="163">
        <f t="shared" si="5"/>
        <v>-2738</v>
      </c>
      <c r="AI30" s="163">
        <f t="shared" si="5"/>
        <v>1902</v>
      </c>
      <c r="AJ30" s="220">
        <f t="shared" si="5"/>
        <v>815</v>
      </c>
      <c r="AK30" s="221">
        <f>SUM(AJ30/AI30)</f>
        <v>0.4284963196635121</v>
      </c>
    </row>
    <row r="31" spans="1:37" ht="12.75">
      <c r="A31" s="2"/>
      <c r="B31" s="2"/>
      <c r="C31" s="2"/>
      <c r="D31" s="7"/>
      <c r="E31" s="2"/>
      <c r="F31" s="2"/>
      <c r="G31" s="2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218"/>
      <c r="V31" s="219"/>
      <c r="W31" s="157"/>
      <c r="X31" s="157"/>
      <c r="Y31" s="157"/>
      <c r="Z31" s="157"/>
      <c r="AA31" s="157"/>
      <c r="AB31" s="157"/>
      <c r="AC31" s="159"/>
      <c r="AD31" s="160"/>
      <c r="AE31" s="160"/>
      <c r="AF31" s="160"/>
      <c r="AG31" s="161"/>
      <c r="AH31" s="160"/>
      <c r="AI31" s="161"/>
      <c r="AJ31" s="222"/>
      <c r="AK31" s="223"/>
    </row>
    <row r="32" spans="1:37" ht="12.75">
      <c r="A32" s="2"/>
      <c r="B32" s="2">
        <v>4</v>
      </c>
      <c r="C32" s="2"/>
      <c r="D32" s="7"/>
      <c r="E32" s="323" t="s">
        <v>611</v>
      </c>
      <c r="F32" s="323"/>
      <c r="G32" s="302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218"/>
      <c r="V32" s="219"/>
      <c r="W32" s="157"/>
      <c r="X32" s="157"/>
      <c r="Y32" s="157"/>
      <c r="Z32" s="157"/>
      <c r="AA32" s="157"/>
      <c r="AB32" s="157"/>
      <c r="AC32" s="159"/>
      <c r="AD32" s="160"/>
      <c r="AE32" s="160"/>
      <c r="AF32" s="160"/>
      <c r="AG32" s="161"/>
      <c r="AH32" s="160"/>
      <c r="AI32" s="161"/>
      <c r="AJ32" s="222"/>
      <c r="AK32" s="223"/>
    </row>
    <row r="33" spans="1:37" ht="12.75">
      <c r="A33" s="2"/>
      <c r="B33" s="2"/>
      <c r="C33" s="8" t="s">
        <v>498</v>
      </c>
      <c r="D33" s="7"/>
      <c r="E33" s="2"/>
      <c r="F33" s="302" t="s">
        <v>499</v>
      </c>
      <c r="G33" s="303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218"/>
      <c r="V33" s="219"/>
      <c r="W33" s="157"/>
      <c r="X33" s="157"/>
      <c r="Y33" s="157"/>
      <c r="Z33" s="157"/>
      <c r="AA33" s="157"/>
      <c r="AB33" s="157"/>
      <c r="AC33" s="159"/>
      <c r="AD33" s="160"/>
      <c r="AE33" s="160"/>
      <c r="AF33" s="160"/>
      <c r="AG33" s="161"/>
      <c r="AH33" s="160"/>
      <c r="AI33" s="161"/>
      <c r="AJ33" s="222"/>
      <c r="AK33" s="223"/>
    </row>
    <row r="34" spans="1:37" ht="12.75">
      <c r="A34" s="2"/>
      <c r="B34" s="9"/>
      <c r="C34" s="9"/>
      <c r="D34" s="7" t="s">
        <v>535</v>
      </c>
      <c r="E34" s="2"/>
      <c r="F34" s="2"/>
      <c r="G34" s="26" t="s">
        <v>536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218"/>
      <c r="V34" s="219"/>
      <c r="W34" s="157"/>
      <c r="X34" s="157"/>
      <c r="Y34" s="157"/>
      <c r="Z34" s="157"/>
      <c r="AA34" s="157"/>
      <c r="AB34" s="157"/>
      <c r="AC34" s="159"/>
      <c r="AD34" s="160"/>
      <c r="AE34" s="160"/>
      <c r="AF34" s="160"/>
      <c r="AG34" s="161"/>
      <c r="AH34" s="160"/>
      <c r="AI34" s="161"/>
      <c r="AJ34" s="222"/>
      <c r="AK34" s="223"/>
    </row>
    <row r="35" spans="1:37" ht="12.75">
      <c r="A35" s="2"/>
      <c r="B35" s="9"/>
      <c r="C35" s="9"/>
      <c r="D35" s="10" t="s">
        <v>541</v>
      </c>
      <c r="E35" s="9"/>
      <c r="F35" s="9"/>
      <c r="G35" s="27" t="s">
        <v>542</v>
      </c>
      <c r="H35" s="157">
        <v>1242</v>
      </c>
      <c r="I35" s="157"/>
      <c r="J35" s="157">
        <f>SUM(H35:I35)</f>
        <v>1242</v>
      </c>
      <c r="K35" s="157"/>
      <c r="L35" s="157">
        <f>SUM(J35:K35)</f>
        <v>1242</v>
      </c>
      <c r="M35" s="157"/>
      <c r="N35" s="157">
        <f>SUM(L35:M35)</f>
        <v>1242</v>
      </c>
      <c r="O35" s="157"/>
      <c r="P35" s="157">
        <f>SUM(N35:O35)</f>
        <v>1242</v>
      </c>
      <c r="Q35" s="157"/>
      <c r="R35" s="157">
        <f>SUM(P35:Q35)</f>
        <v>1242</v>
      </c>
      <c r="S35" s="157"/>
      <c r="T35" s="157">
        <f>SUM(R35:S35)</f>
        <v>1242</v>
      </c>
      <c r="U35" s="218"/>
      <c r="V35" s="219">
        <f>SUM(U35/T35)</f>
        <v>0</v>
      </c>
      <c r="W35" s="157"/>
      <c r="X35" s="157"/>
      <c r="Y35" s="157"/>
      <c r="Z35" s="157"/>
      <c r="AA35" s="157"/>
      <c r="AB35" s="157"/>
      <c r="AC35" s="159"/>
      <c r="AD35" s="160"/>
      <c r="AE35" s="160"/>
      <c r="AF35" s="160"/>
      <c r="AG35" s="161"/>
      <c r="AH35" s="160"/>
      <c r="AI35" s="161"/>
      <c r="AJ35" s="222"/>
      <c r="AK35" s="223"/>
    </row>
    <row r="36" spans="1:37" ht="12.75">
      <c r="A36" s="2"/>
      <c r="B36" s="2"/>
      <c r="C36" s="2"/>
      <c r="D36" s="10" t="s">
        <v>543</v>
      </c>
      <c r="E36" s="9"/>
      <c r="F36" s="9"/>
      <c r="G36" s="27" t="s">
        <v>544</v>
      </c>
      <c r="H36" s="157">
        <v>3</v>
      </c>
      <c r="I36" s="157"/>
      <c r="J36" s="157">
        <f>SUM(H36:I36)</f>
        <v>3</v>
      </c>
      <c r="K36" s="157"/>
      <c r="L36" s="157">
        <f>SUM(J36:K36)</f>
        <v>3</v>
      </c>
      <c r="M36" s="157"/>
      <c r="N36" s="157">
        <f>SUM(L36:M36)</f>
        <v>3</v>
      </c>
      <c r="O36" s="157"/>
      <c r="P36" s="157">
        <f>SUM(N36:O36)</f>
        <v>3</v>
      </c>
      <c r="Q36" s="157"/>
      <c r="R36" s="157">
        <f>SUM(P36:Q36)</f>
        <v>3</v>
      </c>
      <c r="S36" s="157"/>
      <c r="T36" s="157">
        <f>SUM(R36:S36)</f>
        <v>3</v>
      </c>
      <c r="U36" s="218"/>
      <c r="V36" s="219">
        <f>SUM(U36/T36)</f>
        <v>0</v>
      </c>
      <c r="W36" s="157"/>
      <c r="X36" s="157"/>
      <c r="Y36" s="157"/>
      <c r="Z36" s="157"/>
      <c r="AA36" s="157"/>
      <c r="AB36" s="157"/>
      <c r="AC36" s="159"/>
      <c r="AD36" s="160"/>
      <c r="AE36" s="160"/>
      <c r="AF36" s="160"/>
      <c r="AG36" s="161"/>
      <c r="AH36" s="160"/>
      <c r="AI36" s="161"/>
      <c r="AJ36" s="222"/>
      <c r="AK36" s="223"/>
    </row>
    <row r="37" spans="1:37" ht="12.75">
      <c r="A37" s="2"/>
      <c r="B37" s="2"/>
      <c r="C37" s="2"/>
      <c r="D37" s="7"/>
      <c r="E37" s="2"/>
      <c r="F37" s="2"/>
      <c r="G37" s="26" t="s">
        <v>608</v>
      </c>
      <c r="H37" s="163">
        <f aca="true" t="shared" si="6" ref="H37:M37">SUM(H35:H36)</f>
        <v>1245</v>
      </c>
      <c r="I37" s="163">
        <f t="shared" si="6"/>
        <v>0</v>
      </c>
      <c r="J37" s="163">
        <f t="shared" si="6"/>
        <v>1245</v>
      </c>
      <c r="K37" s="163">
        <f t="shared" si="6"/>
        <v>0</v>
      </c>
      <c r="L37" s="163">
        <f t="shared" si="6"/>
        <v>1245</v>
      </c>
      <c r="M37" s="163">
        <f t="shared" si="6"/>
        <v>0</v>
      </c>
      <c r="N37" s="163">
        <f>SUM(L37:M37)</f>
        <v>1245</v>
      </c>
      <c r="O37" s="163">
        <f aca="true" t="shared" si="7" ref="O37:U37">SUM(O35:O36)</f>
        <v>0</v>
      </c>
      <c r="P37" s="163">
        <f t="shared" si="7"/>
        <v>1245</v>
      </c>
      <c r="Q37" s="163">
        <f t="shared" si="7"/>
        <v>0</v>
      </c>
      <c r="R37" s="163">
        <f t="shared" si="7"/>
        <v>1245</v>
      </c>
      <c r="S37" s="163">
        <f t="shared" si="7"/>
        <v>0</v>
      </c>
      <c r="T37" s="163">
        <f t="shared" si="7"/>
        <v>1245</v>
      </c>
      <c r="U37" s="220">
        <f t="shared" si="7"/>
        <v>0</v>
      </c>
      <c r="V37" s="221">
        <f>SUM(U37/T37)</f>
        <v>0</v>
      </c>
      <c r="W37" s="157"/>
      <c r="X37" s="157"/>
      <c r="Y37" s="157"/>
      <c r="Z37" s="157"/>
      <c r="AA37" s="157"/>
      <c r="AB37" s="157"/>
      <c r="AC37" s="159"/>
      <c r="AD37" s="160"/>
      <c r="AE37" s="160"/>
      <c r="AF37" s="160"/>
      <c r="AG37" s="161"/>
      <c r="AH37" s="160"/>
      <c r="AI37" s="161"/>
      <c r="AJ37" s="222"/>
      <c r="AK37" s="223"/>
    </row>
    <row r="38" spans="1:37" ht="12.75">
      <c r="A38" s="2"/>
      <c r="B38" s="2"/>
      <c r="C38" s="2"/>
      <c r="D38" s="7"/>
      <c r="E38" s="2"/>
      <c r="F38" s="2"/>
      <c r="G38" s="26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218"/>
      <c r="V38" s="219"/>
      <c r="W38" s="157"/>
      <c r="X38" s="157"/>
      <c r="Y38" s="157"/>
      <c r="Z38" s="157"/>
      <c r="AA38" s="157"/>
      <c r="AB38" s="157"/>
      <c r="AC38" s="159"/>
      <c r="AD38" s="160"/>
      <c r="AE38" s="160"/>
      <c r="AF38" s="160"/>
      <c r="AG38" s="161"/>
      <c r="AH38" s="160"/>
      <c r="AI38" s="161"/>
      <c r="AJ38" s="222"/>
      <c r="AK38" s="223"/>
    </row>
    <row r="39" spans="1:37" ht="12.75">
      <c r="A39" s="2"/>
      <c r="B39" s="2">
        <v>5</v>
      </c>
      <c r="C39" s="2"/>
      <c r="D39" s="7"/>
      <c r="E39" s="323" t="s">
        <v>612</v>
      </c>
      <c r="F39" s="323"/>
      <c r="G39" s="302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218"/>
      <c r="V39" s="219"/>
      <c r="W39" s="157"/>
      <c r="X39" s="157"/>
      <c r="Y39" s="157"/>
      <c r="Z39" s="157"/>
      <c r="AA39" s="157"/>
      <c r="AB39" s="157"/>
      <c r="AC39" s="159"/>
      <c r="AD39" s="160"/>
      <c r="AE39" s="160"/>
      <c r="AF39" s="160"/>
      <c r="AG39" s="161"/>
      <c r="AH39" s="160"/>
      <c r="AI39" s="161"/>
      <c r="AJ39" s="222"/>
      <c r="AK39" s="223"/>
    </row>
    <row r="40" spans="1:37" ht="12.75">
      <c r="A40" s="2"/>
      <c r="B40" s="2"/>
      <c r="C40" s="8" t="s">
        <v>498</v>
      </c>
      <c r="D40" s="7"/>
      <c r="E40" s="2"/>
      <c r="F40" s="302" t="s">
        <v>499</v>
      </c>
      <c r="G40" s="303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218"/>
      <c r="V40" s="219"/>
      <c r="W40" s="157"/>
      <c r="X40" s="157"/>
      <c r="Y40" s="157"/>
      <c r="Z40" s="157"/>
      <c r="AA40" s="157"/>
      <c r="AB40" s="157"/>
      <c r="AC40" s="159"/>
      <c r="AD40" s="160"/>
      <c r="AE40" s="160"/>
      <c r="AF40" s="160"/>
      <c r="AG40" s="161"/>
      <c r="AH40" s="160"/>
      <c r="AI40" s="161"/>
      <c r="AJ40" s="222"/>
      <c r="AK40" s="223"/>
    </row>
    <row r="41" spans="1:37" ht="12.75">
      <c r="A41" s="2"/>
      <c r="B41" s="2"/>
      <c r="C41" s="8"/>
      <c r="D41" s="12">
        <v>1</v>
      </c>
      <c r="E41" s="2"/>
      <c r="F41" s="2"/>
      <c r="G41" s="26" t="s">
        <v>500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218"/>
      <c r="V41" s="219"/>
      <c r="W41" s="157"/>
      <c r="X41" s="157"/>
      <c r="Y41" s="157"/>
      <c r="Z41" s="157"/>
      <c r="AA41" s="157"/>
      <c r="AB41" s="157"/>
      <c r="AC41" s="159"/>
      <c r="AD41" s="160"/>
      <c r="AE41" s="160"/>
      <c r="AF41" s="160"/>
      <c r="AG41" s="161"/>
      <c r="AH41" s="160"/>
      <c r="AI41" s="161"/>
      <c r="AJ41" s="222"/>
      <c r="AK41" s="223"/>
    </row>
    <row r="42" spans="1:37" ht="12.75">
      <c r="A42" s="2"/>
      <c r="B42" s="2"/>
      <c r="C42" s="8"/>
      <c r="D42" s="10" t="s">
        <v>501</v>
      </c>
      <c r="E42" s="9"/>
      <c r="F42" s="9"/>
      <c r="G42" s="27" t="s">
        <v>502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218"/>
      <c r="V42" s="219"/>
      <c r="W42" s="157">
        <v>11</v>
      </c>
      <c r="X42" s="157"/>
      <c r="Y42" s="157">
        <f>SUM(W42:X42)</f>
        <v>11</v>
      </c>
      <c r="Z42" s="157"/>
      <c r="AA42" s="157">
        <f>SUM(Y42:Z42)</f>
        <v>11</v>
      </c>
      <c r="AB42" s="157"/>
      <c r="AC42" s="157">
        <f>SUM(AA42:AB42)</f>
        <v>11</v>
      </c>
      <c r="AD42" s="160"/>
      <c r="AE42" s="160">
        <f>SUM(AC42:AD42)</f>
        <v>11</v>
      </c>
      <c r="AF42" s="160"/>
      <c r="AG42" s="160">
        <f>SUM(AE42:AF42)</f>
        <v>11</v>
      </c>
      <c r="AH42" s="160">
        <v>268</v>
      </c>
      <c r="AI42" s="160">
        <f>SUM(AG42:AH42)</f>
        <v>279</v>
      </c>
      <c r="AJ42" s="222">
        <v>276</v>
      </c>
      <c r="AK42" s="223">
        <f>SUM(AJ42/AI42)</f>
        <v>0.989247311827957</v>
      </c>
    </row>
    <row r="43" spans="1:37" ht="12.75">
      <c r="A43" s="2"/>
      <c r="B43" s="2"/>
      <c r="C43" s="9"/>
      <c r="D43" s="7" t="s">
        <v>535</v>
      </c>
      <c r="E43" s="2"/>
      <c r="F43" s="2"/>
      <c r="G43" s="26" t="s">
        <v>536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218"/>
      <c r="V43" s="219"/>
      <c r="W43" s="157"/>
      <c r="X43" s="157"/>
      <c r="Y43" s="157"/>
      <c r="Z43" s="157"/>
      <c r="AA43" s="157"/>
      <c r="AB43" s="157"/>
      <c r="AC43" s="159"/>
      <c r="AD43" s="160"/>
      <c r="AE43" s="160"/>
      <c r="AF43" s="160"/>
      <c r="AG43" s="161"/>
      <c r="AH43" s="160"/>
      <c r="AI43" s="161"/>
      <c r="AJ43" s="222"/>
      <c r="AK43" s="223"/>
    </row>
    <row r="44" spans="1:37" ht="12.75">
      <c r="A44" s="2"/>
      <c r="B44" s="2"/>
      <c r="C44" s="9"/>
      <c r="D44" s="10" t="s">
        <v>537</v>
      </c>
      <c r="E44" s="9"/>
      <c r="F44" s="9"/>
      <c r="G44" s="27" t="s">
        <v>538</v>
      </c>
      <c r="H44" s="157">
        <v>215</v>
      </c>
      <c r="I44" s="157"/>
      <c r="J44" s="157">
        <f>SUM(H44:I44)</f>
        <v>215</v>
      </c>
      <c r="K44" s="157"/>
      <c r="L44" s="157">
        <f>SUM(J44:K44)</f>
        <v>215</v>
      </c>
      <c r="M44" s="157">
        <v>3990</v>
      </c>
      <c r="N44" s="157">
        <f>SUM(L44:M44)</f>
        <v>4205</v>
      </c>
      <c r="O44" s="157"/>
      <c r="P44" s="157">
        <f>SUM(N44:O44)</f>
        <v>4205</v>
      </c>
      <c r="Q44" s="157"/>
      <c r="R44" s="157">
        <f>SUM(P44:Q44)</f>
        <v>4205</v>
      </c>
      <c r="S44" s="157">
        <v>2777</v>
      </c>
      <c r="T44" s="157">
        <f>SUM(R44:S44)</f>
        <v>6982</v>
      </c>
      <c r="U44" s="218">
        <v>6983</v>
      </c>
      <c r="V44" s="219">
        <f>SUM(U44/T44)</f>
        <v>1.0001432254368376</v>
      </c>
      <c r="W44" s="157"/>
      <c r="X44" s="157"/>
      <c r="Y44" s="157"/>
      <c r="Z44" s="157"/>
      <c r="AA44" s="157"/>
      <c r="AB44" s="157"/>
      <c r="AC44" s="159"/>
      <c r="AD44" s="160"/>
      <c r="AE44" s="160"/>
      <c r="AF44" s="160"/>
      <c r="AG44" s="161"/>
      <c r="AH44" s="160"/>
      <c r="AI44" s="161"/>
      <c r="AJ44" s="222"/>
      <c r="AK44" s="223"/>
    </row>
    <row r="45" spans="1:37" ht="12.75">
      <c r="A45" s="2"/>
      <c r="B45" s="2"/>
      <c r="C45" s="9"/>
      <c r="D45" s="10" t="s">
        <v>539</v>
      </c>
      <c r="E45" s="9"/>
      <c r="F45" s="9"/>
      <c r="G45" s="27" t="s">
        <v>540</v>
      </c>
      <c r="H45" s="157">
        <v>18</v>
      </c>
      <c r="I45" s="157"/>
      <c r="J45" s="157">
        <f aca="true" t="shared" si="8" ref="J45:J52">SUM(H45:I45)</f>
        <v>18</v>
      </c>
      <c r="K45" s="157"/>
      <c r="L45" s="157">
        <f>SUM(J45:K45)</f>
        <v>18</v>
      </c>
      <c r="M45" s="157">
        <v>1070</v>
      </c>
      <c r="N45" s="157">
        <f>SUM(L45:M45)</f>
        <v>1088</v>
      </c>
      <c r="O45" s="157"/>
      <c r="P45" s="157">
        <f aca="true" t="shared" si="9" ref="P45:P52">SUM(N45:O45)</f>
        <v>1088</v>
      </c>
      <c r="Q45" s="157"/>
      <c r="R45" s="157">
        <f aca="true" t="shared" si="10" ref="R45:R52">SUM(P45:Q45)</f>
        <v>1088</v>
      </c>
      <c r="S45" s="157">
        <v>281</v>
      </c>
      <c r="T45" s="157">
        <f aca="true" t="shared" si="11" ref="T45:T52">SUM(R45:S45)</f>
        <v>1369</v>
      </c>
      <c r="U45" s="218">
        <v>1369</v>
      </c>
      <c r="V45" s="219">
        <f>SUM(U45/T45)</f>
        <v>1</v>
      </c>
      <c r="W45" s="157"/>
      <c r="X45" s="157"/>
      <c r="Y45" s="157"/>
      <c r="Z45" s="157"/>
      <c r="AA45" s="157"/>
      <c r="AB45" s="157"/>
      <c r="AC45" s="159"/>
      <c r="AD45" s="160"/>
      <c r="AE45" s="160"/>
      <c r="AF45" s="160"/>
      <c r="AG45" s="161"/>
      <c r="AH45" s="160"/>
      <c r="AI45" s="161"/>
      <c r="AJ45" s="222"/>
      <c r="AK45" s="223"/>
    </row>
    <row r="46" spans="1:37" ht="12.75">
      <c r="A46" s="2"/>
      <c r="B46" s="2"/>
      <c r="C46" s="9"/>
      <c r="D46" s="10" t="s">
        <v>541</v>
      </c>
      <c r="E46" s="9"/>
      <c r="F46" s="9"/>
      <c r="G46" s="27" t="s">
        <v>542</v>
      </c>
      <c r="H46" s="157">
        <v>2455</v>
      </c>
      <c r="I46" s="157"/>
      <c r="J46" s="157">
        <f t="shared" si="8"/>
        <v>2455</v>
      </c>
      <c r="K46" s="157"/>
      <c r="L46" s="157">
        <f>SUM(J46:K46)</f>
        <v>2455</v>
      </c>
      <c r="M46" s="157">
        <v>845</v>
      </c>
      <c r="N46" s="157">
        <f>SUM(L46:M46)</f>
        <v>3300</v>
      </c>
      <c r="O46" s="157"/>
      <c r="P46" s="157">
        <f t="shared" si="9"/>
        <v>3300</v>
      </c>
      <c r="Q46" s="157"/>
      <c r="R46" s="157">
        <f t="shared" si="10"/>
        <v>3300</v>
      </c>
      <c r="S46" s="157">
        <v>-1058</v>
      </c>
      <c r="T46" s="157">
        <f t="shared" si="11"/>
        <v>2242</v>
      </c>
      <c r="U46" s="218">
        <v>3159</v>
      </c>
      <c r="V46" s="219">
        <f>SUM(U46/T46)</f>
        <v>1.4090098126672614</v>
      </c>
      <c r="W46" s="157"/>
      <c r="X46" s="157"/>
      <c r="Y46" s="157"/>
      <c r="Z46" s="157"/>
      <c r="AA46" s="157"/>
      <c r="AB46" s="157"/>
      <c r="AC46" s="159"/>
      <c r="AD46" s="160"/>
      <c r="AE46" s="160"/>
      <c r="AF46" s="160"/>
      <c r="AG46" s="161"/>
      <c r="AH46" s="160"/>
      <c r="AI46" s="161"/>
      <c r="AJ46" s="222"/>
      <c r="AK46" s="223"/>
    </row>
    <row r="47" spans="1:37" ht="12.75">
      <c r="A47" s="2"/>
      <c r="B47" s="2"/>
      <c r="C47" s="2"/>
      <c r="D47" s="10" t="s">
        <v>543</v>
      </c>
      <c r="E47" s="9"/>
      <c r="F47" s="9"/>
      <c r="G47" s="27" t="s">
        <v>544</v>
      </c>
      <c r="H47" s="157">
        <v>2108</v>
      </c>
      <c r="I47" s="157"/>
      <c r="J47" s="157">
        <f t="shared" si="8"/>
        <v>2108</v>
      </c>
      <c r="K47" s="157">
        <v>500</v>
      </c>
      <c r="L47" s="157">
        <f>SUM(J47:K47)</f>
        <v>2608</v>
      </c>
      <c r="M47" s="157">
        <v>1254</v>
      </c>
      <c r="N47" s="157">
        <f>SUM(L47:M47)</f>
        <v>3862</v>
      </c>
      <c r="O47" s="157"/>
      <c r="P47" s="157">
        <f t="shared" si="9"/>
        <v>3862</v>
      </c>
      <c r="Q47" s="157"/>
      <c r="R47" s="157">
        <f t="shared" si="10"/>
        <v>3862</v>
      </c>
      <c r="S47" s="157">
        <v>-2000</v>
      </c>
      <c r="T47" s="157">
        <f t="shared" si="11"/>
        <v>1862</v>
      </c>
      <c r="U47" s="218">
        <v>1693</v>
      </c>
      <c r="V47" s="219">
        <f>SUM(U47/T47)</f>
        <v>0.9092373791621912</v>
      </c>
      <c r="W47" s="157"/>
      <c r="X47" s="157"/>
      <c r="Y47" s="157"/>
      <c r="Z47" s="157"/>
      <c r="AA47" s="157"/>
      <c r="AB47" s="157"/>
      <c r="AC47" s="159"/>
      <c r="AD47" s="160"/>
      <c r="AE47" s="160"/>
      <c r="AF47" s="160"/>
      <c r="AG47" s="161"/>
      <c r="AH47" s="160"/>
      <c r="AI47" s="161"/>
      <c r="AJ47" s="222"/>
      <c r="AK47" s="223"/>
    </row>
    <row r="48" spans="1:37" ht="12.75">
      <c r="A48" s="2"/>
      <c r="B48" s="2"/>
      <c r="C48" s="2"/>
      <c r="D48" s="7" t="s">
        <v>547</v>
      </c>
      <c r="E48" s="2"/>
      <c r="F48" s="2"/>
      <c r="G48" s="26" t="s">
        <v>548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218"/>
      <c r="V48" s="219"/>
      <c r="W48" s="157"/>
      <c r="X48" s="157"/>
      <c r="Y48" s="157"/>
      <c r="Z48" s="157"/>
      <c r="AA48" s="157"/>
      <c r="AB48" s="157"/>
      <c r="AC48" s="159"/>
      <c r="AD48" s="160"/>
      <c r="AE48" s="160"/>
      <c r="AF48" s="160"/>
      <c r="AG48" s="161"/>
      <c r="AH48" s="160"/>
      <c r="AI48" s="161"/>
      <c r="AJ48" s="222"/>
      <c r="AK48" s="223"/>
    </row>
    <row r="49" spans="1:37" ht="12.75">
      <c r="A49" s="1"/>
      <c r="B49" s="1"/>
      <c r="C49" s="1"/>
      <c r="D49" s="13" t="s">
        <v>551</v>
      </c>
      <c r="E49" s="1"/>
      <c r="F49" s="1"/>
      <c r="G49" s="28" t="s">
        <v>552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218"/>
      <c r="V49" s="219"/>
      <c r="W49" s="157"/>
      <c r="X49" s="157"/>
      <c r="Y49" s="157"/>
      <c r="Z49" s="157"/>
      <c r="AA49" s="157"/>
      <c r="AB49" s="157"/>
      <c r="AC49" s="159"/>
      <c r="AD49" s="160"/>
      <c r="AE49" s="160"/>
      <c r="AF49" s="160"/>
      <c r="AG49" s="161"/>
      <c r="AH49" s="160">
        <v>54</v>
      </c>
      <c r="AI49" s="161">
        <f>SUM(AG49:AH49)</f>
        <v>54</v>
      </c>
      <c r="AJ49" s="222">
        <v>54</v>
      </c>
      <c r="AK49" s="223">
        <f>SUM(AJ49/AI49)</f>
        <v>1</v>
      </c>
    </row>
    <row r="50" spans="1:37" ht="12.75">
      <c r="A50" s="2"/>
      <c r="B50" s="2"/>
      <c r="C50" s="2"/>
      <c r="D50" s="7" t="s">
        <v>555</v>
      </c>
      <c r="E50" s="2"/>
      <c r="F50" s="2"/>
      <c r="G50" s="26" t="s">
        <v>556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218"/>
      <c r="V50" s="219"/>
      <c r="W50" s="157"/>
      <c r="X50" s="157"/>
      <c r="Y50" s="157"/>
      <c r="Z50" s="157"/>
      <c r="AA50" s="157"/>
      <c r="AB50" s="157"/>
      <c r="AC50" s="159"/>
      <c r="AD50" s="160"/>
      <c r="AE50" s="160"/>
      <c r="AF50" s="160"/>
      <c r="AG50" s="161"/>
      <c r="AH50" s="160"/>
      <c r="AI50" s="161"/>
      <c r="AJ50" s="222"/>
      <c r="AK50" s="223"/>
    </row>
    <row r="51" spans="1:37" ht="12.75">
      <c r="A51" s="2"/>
      <c r="B51" s="2"/>
      <c r="C51" s="2"/>
      <c r="D51" s="10" t="s">
        <v>557</v>
      </c>
      <c r="E51" s="9"/>
      <c r="F51" s="9"/>
      <c r="G51" s="28" t="s">
        <v>558</v>
      </c>
      <c r="H51" s="157">
        <v>200</v>
      </c>
      <c r="I51" s="157"/>
      <c r="J51" s="157">
        <f t="shared" si="8"/>
        <v>200</v>
      </c>
      <c r="K51" s="157"/>
      <c r="L51" s="157">
        <f>SUM(J51:K51)</f>
        <v>200</v>
      </c>
      <c r="M51" s="157"/>
      <c r="N51" s="157">
        <f>SUM(L51:M51)</f>
        <v>200</v>
      </c>
      <c r="O51" s="157"/>
      <c r="P51" s="157">
        <f t="shared" si="9"/>
        <v>200</v>
      </c>
      <c r="Q51" s="157"/>
      <c r="R51" s="157">
        <f t="shared" si="10"/>
        <v>200</v>
      </c>
      <c r="S51" s="157">
        <v>-200</v>
      </c>
      <c r="T51" s="157">
        <f t="shared" si="11"/>
        <v>0</v>
      </c>
      <c r="U51" s="218">
        <v>91</v>
      </c>
      <c r="V51" s="219"/>
      <c r="W51" s="157"/>
      <c r="X51" s="157"/>
      <c r="Y51" s="157"/>
      <c r="Z51" s="157"/>
      <c r="AA51" s="157"/>
      <c r="AB51" s="157"/>
      <c r="AC51" s="159"/>
      <c r="AD51" s="160"/>
      <c r="AE51" s="160"/>
      <c r="AF51" s="160"/>
      <c r="AG51" s="161"/>
      <c r="AH51" s="160"/>
      <c r="AI51" s="161"/>
      <c r="AJ51" s="222"/>
      <c r="AK51" s="223"/>
    </row>
    <row r="52" spans="1:37" ht="42" customHeight="1">
      <c r="A52" s="2"/>
      <c r="B52" s="2"/>
      <c r="C52" s="2"/>
      <c r="D52" s="7" t="s">
        <v>563</v>
      </c>
      <c r="E52" s="2"/>
      <c r="F52" s="2"/>
      <c r="G52" s="70" t="s">
        <v>613</v>
      </c>
      <c r="H52" s="157"/>
      <c r="I52" s="157">
        <v>38510</v>
      </c>
      <c r="J52" s="157">
        <f t="shared" si="8"/>
        <v>38510</v>
      </c>
      <c r="K52" s="157"/>
      <c r="L52" s="157">
        <f>SUM(J52:K52)</f>
        <v>38510</v>
      </c>
      <c r="M52" s="157">
        <v>-38510</v>
      </c>
      <c r="N52" s="157">
        <f>SUM(L52:M52)</f>
        <v>0</v>
      </c>
      <c r="O52" s="157"/>
      <c r="P52" s="157">
        <f t="shared" si="9"/>
        <v>0</v>
      </c>
      <c r="Q52" s="157"/>
      <c r="R52" s="157">
        <f t="shared" si="10"/>
        <v>0</v>
      </c>
      <c r="S52" s="157"/>
      <c r="T52" s="157">
        <f t="shared" si="11"/>
        <v>0</v>
      </c>
      <c r="U52" s="218"/>
      <c r="V52" s="219"/>
      <c r="W52" s="157"/>
      <c r="X52" s="157">
        <v>38510</v>
      </c>
      <c r="Y52" s="157">
        <f>SUM(W52:X52)</f>
        <v>38510</v>
      </c>
      <c r="Z52" s="157"/>
      <c r="AA52" s="157">
        <f>SUM(Y52:Z52)</f>
        <v>38510</v>
      </c>
      <c r="AB52" s="157"/>
      <c r="AC52" s="157">
        <f>SUM(AA52:AB52)</f>
        <v>38510</v>
      </c>
      <c r="AD52" s="160"/>
      <c r="AE52" s="160">
        <f>SUM(AC52:AD52)</f>
        <v>38510</v>
      </c>
      <c r="AF52" s="160"/>
      <c r="AG52" s="160">
        <f>SUM(AE52:AF52)</f>
        <v>38510</v>
      </c>
      <c r="AH52" s="160"/>
      <c r="AI52" s="160">
        <f>SUM(AG52:AH52)</f>
        <v>38510</v>
      </c>
      <c r="AJ52" s="222">
        <v>38510</v>
      </c>
      <c r="AK52" s="223">
        <f>SUM(AJ52/AI52)</f>
        <v>1</v>
      </c>
    </row>
    <row r="53" spans="1:37" ht="12.75">
      <c r="A53" s="2"/>
      <c r="B53" s="2"/>
      <c r="C53" s="2"/>
      <c r="D53" s="7"/>
      <c r="E53" s="2"/>
      <c r="F53" s="2"/>
      <c r="G53" s="26" t="s">
        <v>608</v>
      </c>
      <c r="H53" s="163">
        <f aca="true" t="shared" si="12" ref="H53:M53">SUM(H44:H52)</f>
        <v>4996</v>
      </c>
      <c r="I53" s="163">
        <f t="shared" si="12"/>
        <v>38510</v>
      </c>
      <c r="J53" s="163">
        <f t="shared" si="12"/>
        <v>43506</v>
      </c>
      <c r="K53" s="163">
        <f t="shared" si="12"/>
        <v>500</v>
      </c>
      <c r="L53" s="163">
        <f t="shared" si="12"/>
        <v>44006</v>
      </c>
      <c r="M53" s="163">
        <f t="shared" si="12"/>
        <v>-31351</v>
      </c>
      <c r="N53" s="163">
        <f>SUM(L53:M53)</f>
        <v>12655</v>
      </c>
      <c r="O53" s="163">
        <f aca="true" t="shared" si="13" ref="O53:U53">SUM(O44:O52)</f>
        <v>0</v>
      </c>
      <c r="P53" s="163">
        <f t="shared" si="13"/>
        <v>12655</v>
      </c>
      <c r="Q53" s="163">
        <f t="shared" si="13"/>
        <v>0</v>
      </c>
      <c r="R53" s="163">
        <f t="shared" si="13"/>
        <v>12655</v>
      </c>
      <c r="S53" s="163">
        <f t="shared" si="13"/>
        <v>-200</v>
      </c>
      <c r="T53" s="163">
        <f t="shared" si="13"/>
        <v>12455</v>
      </c>
      <c r="U53" s="220">
        <f t="shared" si="13"/>
        <v>13295</v>
      </c>
      <c r="V53" s="221">
        <f>SUM(U53/T53)</f>
        <v>1.067442794058611</v>
      </c>
      <c r="W53" s="163">
        <f aca="true" t="shared" si="14" ref="W53:AB53">SUM(W42:W52)</f>
        <v>11</v>
      </c>
      <c r="X53" s="163">
        <f t="shared" si="14"/>
        <v>38510</v>
      </c>
      <c r="Y53" s="163">
        <f t="shared" si="14"/>
        <v>38521</v>
      </c>
      <c r="Z53" s="163">
        <f t="shared" si="14"/>
        <v>0</v>
      </c>
      <c r="AA53" s="163">
        <f t="shared" si="14"/>
        <v>38521</v>
      </c>
      <c r="AB53" s="163">
        <f t="shared" si="14"/>
        <v>0</v>
      </c>
      <c r="AC53" s="163">
        <f>SUM(AA53:AB53)</f>
        <v>38521</v>
      </c>
      <c r="AD53" s="163">
        <f aca="true" t="shared" si="15" ref="AD53:AJ53">SUM(AD42:AD52)</f>
        <v>0</v>
      </c>
      <c r="AE53" s="163">
        <f t="shared" si="15"/>
        <v>38521</v>
      </c>
      <c r="AF53" s="163">
        <f t="shared" si="15"/>
        <v>0</v>
      </c>
      <c r="AG53" s="163">
        <f t="shared" si="15"/>
        <v>38521</v>
      </c>
      <c r="AH53" s="163">
        <f t="shared" si="15"/>
        <v>322</v>
      </c>
      <c r="AI53" s="163">
        <f t="shared" si="15"/>
        <v>38843</v>
      </c>
      <c r="AJ53" s="220">
        <f t="shared" si="15"/>
        <v>38840</v>
      </c>
      <c r="AK53" s="221">
        <f>SUM(AJ53/AI53)</f>
        <v>0.9999227660067451</v>
      </c>
    </row>
    <row r="54" spans="1:37" ht="12.75">
      <c r="A54" s="2"/>
      <c r="B54" s="2">
        <v>6</v>
      </c>
      <c r="C54" s="2"/>
      <c r="D54" s="7"/>
      <c r="E54" s="323" t="s">
        <v>614</v>
      </c>
      <c r="F54" s="323"/>
      <c r="G54" s="302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218"/>
      <c r="V54" s="219"/>
      <c r="W54" s="157"/>
      <c r="X54" s="157"/>
      <c r="Y54" s="157"/>
      <c r="Z54" s="157"/>
      <c r="AA54" s="157"/>
      <c r="AB54" s="157"/>
      <c r="AC54" s="159"/>
      <c r="AD54" s="160"/>
      <c r="AE54" s="160"/>
      <c r="AF54" s="160"/>
      <c r="AG54" s="161"/>
      <c r="AH54" s="160"/>
      <c r="AI54" s="161"/>
      <c r="AJ54" s="222"/>
      <c r="AK54" s="223"/>
    </row>
    <row r="55" spans="1:37" ht="12.75">
      <c r="A55" s="2"/>
      <c r="B55" s="2"/>
      <c r="C55" s="8" t="s">
        <v>498</v>
      </c>
      <c r="D55" s="7"/>
      <c r="E55" s="2"/>
      <c r="F55" s="302" t="s">
        <v>499</v>
      </c>
      <c r="G55" s="303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218"/>
      <c r="V55" s="219"/>
      <c r="W55" s="157"/>
      <c r="X55" s="157"/>
      <c r="Y55" s="157"/>
      <c r="Z55" s="157"/>
      <c r="AA55" s="157"/>
      <c r="AB55" s="157"/>
      <c r="AC55" s="159"/>
      <c r="AD55" s="160"/>
      <c r="AE55" s="160"/>
      <c r="AF55" s="160"/>
      <c r="AG55" s="161"/>
      <c r="AH55" s="160"/>
      <c r="AI55" s="161"/>
      <c r="AJ55" s="222"/>
      <c r="AK55" s="223"/>
    </row>
    <row r="56" spans="1:37" ht="12.75">
      <c r="A56" s="2"/>
      <c r="B56" s="2"/>
      <c r="C56" s="8"/>
      <c r="D56" s="12">
        <v>1</v>
      </c>
      <c r="E56" s="2"/>
      <c r="F56" s="2"/>
      <c r="G56" s="26" t="s">
        <v>500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218"/>
      <c r="V56" s="219"/>
      <c r="W56" s="157"/>
      <c r="X56" s="157"/>
      <c r="Y56" s="157"/>
      <c r="Z56" s="157"/>
      <c r="AA56" s="157"/>
      <c r="AB56" s="157"/>
      <c r="AC56" s="159"/>
      <c r="AD56" s="160"/>
      <c r="AE56" s="160"/>
      <c r="AF56" s="160"/>
      <c r="AG56" s="161"/>
      <c r="AH56" s="160"/>
      <c r="AI56" s="161"/>
      <c r="AJ56" s="222"/>
      <c r="AK56" s="223"/>
    </row>
    <row r="57" spans="1:37" ht="12.75">
      <c r="A57" s="2"/>
      <c r="B57" s="2"/>
      <c r="C57" s="8"/>
      <c r="D57" s="10" t="s">
        <v>501</v>
      </c>
      <c r="E57" s="9"/>
      <c r="F57" s="9"/>
      <c r="G57" s="27" t="s">
        <v>502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218"/>
      <c r="V57" s="219"/>
      <c r="W57" s="157">
        <v>50</v>
      </c>
      <c r="X57" s="157"/>
      <c r="Y57" s="157">
        <f>SUM(W57:X57)</f>
        <v>50</v>
      </c>
      <c r="Z57" s="157"/>
      <c r="AA57" s="157">
        <f>SUM(Y57:Z57)</f>
        <v>50</v>
      </c>
      <c r="AB57" s="157"/>
      <c r="AC57" s="157">
        <f>SUM(AA57:AB57)</f>
        <v>50</v>
      </c>
      <c r="AD57" s="160"/>
      <c r="AE57" s="160">
        <f>SUM(AC57:AD57)</f>
        <v>50</v>
      </c>
      <c r="AF57" s="160"/>
      <c r="AG57" s="160">
        <f>SUM(AE57:AF57)</f>
        <v>50</v>
      </c>
      <c r="AH57" s="160"/>
      <c r="AI57" s="160">
        <f>SUM(AG57:AH57)</f>
        <v>50</v>
      </c>
      <c r="AJ57" s="222"/>
      <c r="AK57" s="223">
        <f>SUM(AJ57/AI57)</f>
        <v>0</v>
      </c>
    </row>
    <row r="58" spans="1:37" ht="12.75">
      <c r="A58" s="2"/>
      <c r="B58" s="9"/>
      <c r="C58" s="9"/>
      <c r="D58" s="7" t="s">
        <v>505</v>
      </c>
      <c r="E58" s="2"/>
      <c r="F58" s="2"/>
      <c r="G58" s="26" t="s">
        <v>506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218"/>
      <c r="V58" s="219"/>
      <c r="W58" s="157"/>
      <c r="X58" s="157"/>
      <c r="Y58" s="157"/>
      <c r="Z58" s="157"/>
      <c r="AA58" s="157"/>
      <c r="AB58" s="157"/>
      <c r="AC58" s="157"/>
      <c r="AD58" s="160"/>
      <c r="AE58" s="160">
        <f aca="true" t="shared" si="16" ref="AE58:AE65">SUM(AC58:AD58)</f>
        <v>0</v>
      </c>
      <c r="AF58" s="160"/>
      <c r="AG58" s="160">
        <f aca="true" t="shared" si="17" ref="AG58:AG65">SUM(AE58:AF58)</f>
        <v>0</v>
      </c>
      <c r="AH58" s="160"/>
      <c r="AI58" s="160">
        <f aca="true" t="shared" si="18" ref="AI58:AI65">SUM(AG58:AH58)</f>
        <v>0</v>
      </c>
      <c r="AJ58" s="222"/>
      <c r="AK58" s="223"/>
    </row>
    <row r="59" spans="1:37" ht="12.75">
      <c r="A59" s="2"/>
      <c r="B59" s="9"/>
      <c r="C59" s="9"/>
      <c r="D59" s="10" t="s">
        <v>507</v>
      </c>
      <c r="E59" s="9"/>
      <c r="F59" s="9"/>
      <c r="G59" s="27" t="s">
        <v>508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218"/>
      <c r="V59" s="219"/>
      <c r="W59" s="157">
        <v>2700</v>
      </c>
      <c r="X59" s="157"/>
      <c r="Y59" s="157">
        <f aca="true" t="shared" si="19" ref="Y59:Y65">SUM(W59:X59)</f>
        <v>2700</v>
      </c>
      <c r="Z59" s="157"/>
      <c r="AA59" s="157">
        <f>SUM(Y59:Z59)</f>
        <v>2700</v>
      </c>
      <c r="AB59" s="157"/>
      <c r="AC59" s="157">
        <f aca="true" t="shared" si="20" ref="AC59:AC69">SUM(AA59:AB59)</f>
        <v>2700</v>
      </c>
      <c r="AD59" s="160"/>
      <c r="AE59" s="160">
        <f t="shared" si="16"/>
        <v>2700</v>
      </c>
      <c r="AF59" s="160"/>
      <c r="AG59" s="160">
        <f t="shared" si="17"/>
        <v>2700</v>
      </c>
      <c r="AH59" s="160"/>
      <c r="AI59" s="160">
        <f t="shared" si="18"/>
        <v>2700</v>
      </c>
      <c r="AJ59" s="222">
        <v>2552</v>
      </c>
      <c r="AK59" s="223">
        <f aca="true" t="shared" si="21" ref="AK59:AK65">SUM(AJ59/AI59)</f>
        <v>0.9451851851851852</v>
      </c>
    </row>
    <row r="60" spans="1:37" ht="12.75">
      <c r="A60" s="2"/>
      <c r="B60" s="9"/>
      <c r="C60" s="9"/>
      <c r="D60" s="10" t="s">
        <v>509</v>
      </c>
      <c r="E60" s="9"/>
      <c r="F60" s="9"/>
      <c r="G60" s="27" t="s">
        <v>510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218"/>
      <c r="V60" s="219"/>
      <c r="W60" s="157">
        <v>280</v>
      </c>
      <c r="X60" s="157"/>
      <c r="Y60" s="157">
        <f t="shared" si="19"/>
        <v>280</v>
      </c>
      <c r="Z60" s="157"/>
      <c r="AA60" s="157">
        <f aca="true" t="shared" si="22" ref="AA60:AA65">SUM(Y60:Z60)</f>
        <v>280</v>
      </c>
      <c r="AB60" s="157"/>
      <c r="AC60" s="157">
        <f t="shared" si="20"/>
        <v>280</v>
      </c>
      <c r="AD60" s="160"/>
      <c r="AE60" s="160">
        <f t="shared" si="16"/>
        <v>280</v>
      </c>
      <c r="AF60" s="160"/>
      <c r="AG60" s="160">
        <f t="shared" si="17"/>
        <v>280</v>
      </c>
      <c r="AH60" s="160"/>
      <c r="AI60" s="160">
        <f t="shared" si="18"/>
        <v>280</v>
      </c>
      <c r="AJ60" s="222">
        <v>131</v>
      </c>
      <c r="AK60" s="223">
        <f t="shared" si="21"/>
        <v>0.46785714285714286</v>
      </c>
    </row>
    <row r="61" spans="1:37" ht="12.75">
      <c r="A61" s="2"/>
      <c r="B61" s="9"/>
      <c r="C61" s="9"/>
      <c r="D61" s="10" t="s">
        <v>511</v>
      </c>
      <c r="E61" s="9"/>
      <c r="F61" s="9"/>
      <c r="G61" s="27" t="s">
        <v>512</v>
      </c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218"/>
      <c r="V61" s="219"/>
      <c r="W61" s="157">
        <v>29000</v>
      </c>
      <c r="X61" s="157"/>
      <c r="Y61" s="157">
        <f t="shared" si="19"/>
        <v>29000</v>
      </c>
      <c r="Z61" s="157"/>
      <c r="AA61" s="157">
        <f t="shared" si="22"/>
        <v>29000</v>
      </c>
      <c r="AB61" s="157"/>
      <c r="AC61" s="157">
        <f t="shared" si="20"/>
        <v>29000</v>
      </c>
      <c r="AD61" s="160"/>
      <c r="AE61" s="160">
        <f t="shared" si="16"/>
        <v>29000</v>
      </c>
      <c r="AF61" s="160"/>
      <c r="AG61" s="160">
        <f t="shared" si="17"/>
        <v>29000</v>
      </c>
      <c r="AH61" s="160">
        <v>-3990</v>
      </c>
      <c r="AI61" s="160">
        <f t="shared" si="18"/>
        <v>25010</v>
      </c>
      <c r="AJ61" s="222">
        <v>18615</v>
      </c>
      <c r="AK61" s="223">
        <f t="shared" si="21"/>
        <v>0.7443022790883647</v>
      </c>
    </row>
    <row r="62" spans="1:37" ht="12.75">
      <c r="A62" s="2"/>
      <c r="B62" s="9"/>
      <c r="C62" s="9"/>
      <c r="D62" s="10" t="s">
        <v>513</v>
      </c>
      <c r="E62" s="9"/>
      <c r="F62" s="9"/>
      <c r="G62" s="27" t="s">
        <v>514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218"/>
      <c r="V62" s="219"/>
      <c r="W62" s="157">
        <v>2890</v>
      </c>
      <c r="X62" s="157"/>
      <c r="Y62" s="157">
        <f t="shared" si="19"/>
        <v>2890</v>
      </c>
      <c r="Z62" s="157"/>
      <c r="AA62" s="157">
        <f t="shared" si="22"/>
        <v>2890</v>
      </c>
      <c r="AB62" s="157"/>
      <c r="AC62" s="157">
        <f t="shared" si="20"/>
        <v>2890</v>
      </c>
      <c r="AD62" s="160"/>
      <c r="AE62" s="160">
        <f t="shared" si="16"/>
        <v>2890</v>
      </c>
      <c r="AF62" s="160"/>
      <c r="AG62" s="160">
        <f t="shared" si="17"/>
        <v>2890</v>
      </c>
      <c r="AH62" s="160"/>
      <c r="AI62" s="160">
        <f t="shared" si="18"/>
        <v>2890</v>
      </c>
      <c r="AJ62" s="222">
        <v>932</v>
      </c>
      <c r="AK62" s="223">
        <f t="shared" si="21"/>
        <v>0.32249134948096886</v>
      </c>
    </row>
    <row r="63" spans="1:37" ht="12.75">
      <c r="A63" s="2"/>
      <c r="B63" s="9"/>
      <c r="C63" s="9"/>
      <c r="D63" s="10" t="s">
        <v>515</v>
      </c>
      <c r="E63" s="9"/>
      <c r="F63" s="9"/>
      <c r="G63" s="27" t="s">
        <v>602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218"/>
      <c r="V63" s="219"/>
      <c r="W63" s="157">
        <v>4150</v>
      </c>
      <c r="X63" s="157"/>
      <c r="Y63" s="157">
        <f t="shared" si="19"/>
        <v>4150</v>
      </c>
      <c r="Z63" s="157"/>
      <c r="AA63" s="157">
        <f t="shared" si="22"/>
        <v>4150</v>
      </c>
      <c r="AB63" s="157"/>
      <c r="AC63" s="157">
        <f t="shared" si="20"/>
        <v>4150</v>
      </c>
      <c r="AD63" s="160"/>
      <c r="AE63" s="160">
        <f t="shared" si="16"/>
        <v>4150</v>
      </c>
      <c r="AF63" s="160"/>
      <c r="AG63" s="160">
        <f t="shared" si="17"/>
        <v>4150</v>
      </c>
      <c r="AH63" s="160">
        <v>3990</v>
      </c>
      <c r="AI63" s="160">
        <f t="shared" si="18"/>
        <v>8140</v>
      </c>
      <c r="AJ63" s="222">
        <v>8140</v>
      </c>
      <c r="AK63" s="223">
        <f t="shared" si="21"/>
        <v>1</v>
      </c>
    </row>
    <row r="64" spans="1:37" ht="12.75">
      <c r="A64" s="2"/>
      <c r="B64" s="2"/>
      <c r="C64" s="2"/>
      <c r="D64" s="10" t="s">
        <v>517</v>
      </c>
      <c r="E64" s="9"/>
      <c r="F64" s="9"/>
      <c r="G64" s="27" t="s">
        <v>518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218"/>
      <c r="V64" s="219"/>
      <c r="W64" s="157">
        <v>300</v>
      </c>
      <c r="X64" s="157"/>
      <c r="Y64" s="157">
        <f t="shared" si="19"/>
        <v>300</v>
      </c>
      <c r="Z64" s="157"/>
      <c r="AA64" s="157">
        <f t="shared" si="22"/>
        <v>300</v>
      </c>
      <c r="AB64" s="157"/>
      <c r="AC64" s="157">
        <f t="shared" si="20"/>
        <v>300</v>
      </c>
      <c r="AD64" s="160"/>
      <c r="AE64" s="160">
        <f t="shared" si="16"/>
        <v>300</v>
      </c>
      <c r="AF64" s="160"/>
      <c r="AG64" s="160">
        <f t="shared" si="17"/>
        <v>300</v>
      </c>
      <c r="AH64" s="160"/>
      <c r="AI64" s="160">
        <f t="shared" si="18"/>
        <v>300</v>
      </c>
      <c r="AJ64" s="222">
        <v>371</v>
      </c>
      <c r="AK64" s="223">
        <f t="shared" si="21"/>
        <v>1.2366666666666666</v>
      </c>
    </row>
    <row r="65" spans="1:37" ht="12.75">
      <c r="A65" s="2"/>
      <c r="B65" s="2"/>
      <c r="C65" s="2"/>
      <c r="D65" s="10" t="s">
        <v>519</v>
      </c>
      <c r="E65" s="9"/>
      <c r="F65" s="9"/>
      <c r="G65" s="79" t="s">
        <v>7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218"/>
      <c r="V65" s="219"/>
      <c r="W65" s="157">
        <v>365</v>
      </c>
      <c r="X65" s="157"/>
      <c r="Y65" s="157">
        <f t="shared" si="19"/>
        <v>365</v>
      </c>
      <c r="Z65" s="157"/>
      <c r="AA65" s="157">
        <f t="shared" si="22"/>
        <v>365</v>
      </c>
      <c r="AB65" s="157"/>
      <c r="AC65" s="157">
        <f t="shared" si="20"/>
        <v>365</v>
      </c>
      <c r="AD65" s="160"/>
      <c r="AE65" s="160">
        <f t="shared" si="16"/>
        <v>365</v>
      </c>
      <c r="AF65" s="160"/>
      <c r="AG65" s="160">
        <f t="shared" si="17"/>
        <v>365</v>
      </c>
      <c r="AH65" s="160"/>
      <c r="AI65" s="160">
        <f t="shared" si="18"/>
        <v>365</v>
      </c>
      <c r="AJ65" s="222">
        <v>167</v>
      </c>
      <c r="AK65" s="223">
        <f t="shared" si="21"/>
        <v>0.4575342465753425</v>
      </c>
    </row>
    <row r="66" spans="1:37" ht="12.75">
      <c r="A66" s="2"/>
      <c r="B66" s="2"/>
      <c r="C66" s="2"/>
      <c r="D66" s="7" t="s">
        <v>535</v>
      </c>
      <c r="E66" s="2"/>
      <c r="F66" s="2"/>
      <c r="G66" s="26" t="s">
        <v>536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218"/>
      <c r="V66" s="219"/>
      <c r="W66" s="157"/>
      <c r="X66" s="157"/>
      <c r="Y66" s="157"/>
      <c r="Z66" s="157"/>
      <c r="AA66" s="157"/>
      <c r="AB66" s="157"/>
      <c r="AC66" s="157"/>
      <c r="AD66" s="160"/>
      <c r="AE66" s="160"/>
      <c r="AF66" s="160"/>
      <c r="AG66" s="161"/>
      <c r="AH66" s="160"/>
      <c r="AI66" s="161"/>
      <c r="AJ66" s="222"/>
      <c r="AK66" s="223"/>
    </row>
    <row r="67" spans="1:37" ht="12.75">
      <c r="A67" s="2"/>
      <c r="B67" s="2"/>
      <c r="C67" s="2"/>
      <c r="D67" s="10" t="s">
        <v>541</v>
      </c>
      <c r="E67" s="9"/>
      <c r="F67" s="9"/>
      <c r="G67" s="27" t="s">
        <v>542</v>
      </c>
      <c r="H67" s="157">
        <v>101</v>
      </c>
      <c r="I67" s="157"/>
      <c r="J67" s="157">
        <f>SUM(H67:I67)</f>
        <v>101</v>
      </c>
      <c r="K67" s="157"/>
      <c r="L67" s="157">
        <f>SUM(J67:K67)</f>
        <v>101</v>
      </c>
      <c r="M67" s="157"/>
      <c r="N67" s="157">
        <f>SUM(L67:M67)</f>
        <v>101</v>
      </c>
      <c r="O67" s="157"/>
      <c r="P67" s="157">
        <f>SUM(N67:O67)</f>
        <v>101</v>
      </c>
      <c r="Q67" s="157"/>
      <c r="R67" s="157">
        <f>SUM(P67:Q67)</f>
        <v>101</v>
      </c>
      <c r="S67" s="157"/>
      <c r="T67" s="157">
        <f>SUM(R67:S67)</f>
        <v>101</v>
      </c>
      <c r="U67" s="218"/>
      <c r="V67" s="219">
        <f>SUM(U67/T67)</f>
        <v>0</v>
      </c>
      <c r="W67" s="157"/>
      <c r="X67" s="157"/>
      <c r="Y67" s="157"/>
      <c r="Z67" s="157"/>
      <c r="AA67" s="157"/>
      <c r="AB67" s="157"/>
      <c r="AC67" s="157"/>
      <c r="AD67" s="160"/>
      <c r="AE67" s="160"/>
      <c r="AF67" s="160"/>
      <c r="AG67" s="161"/>
      <c r="AH67" s="160"/>
      <c r="AI67" s="161"/>
      <c r="AJ67" s="222"/>
      <c r="AK67" s="223"/>
    </row>
    <row r="68" spans="1:37" ht="12.75" hidden="1">
      <c r="A68" s="2"/>
      <c r="B68" s="2"/>
      <c r="C68" s="2"/>
      <c r="D68" s="10"/>
      <c r="E68" s="9"/>
      <c r="F68" s="9"/>
      <c r="G68" s="2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218"/>
      <c r="V68" s="219" t="e">
        <f>SUM(U68/T68)</f>
        <v>#DIV/0!</v>
      </c>
      <c r="W68" s="157"/>
      <c r="X68" s="157"/>
      <c r="Y68" s="157"/>
      <c r="Z68" s="157"/>
      <c r="AA68" s="157"/>
      <c r="AB68" s="157"/>
      <c r="AC68" s="157"/>
      <c r="AD68" s="160"/>
      <c r="AE68" s="160"/>
      <c r="AF68" s="160"/>
      <c r="AG68" s="161"/>
      <c r="AH68" s="160"/>
      <c r="AI68" s="161"/>
      <c r="AJ68" s="222"/>
      <c r="AK68" s="223" t="e">
        <f>SUM(AJ68/AI68)</f>
        <v>#DIV/0!</v>
      </c>
    </row>
    <row r="69" spans="1:37" ht="12.75">
      <c r="A69" s="2"/>
      <c r="B69" s="2"/>
      <c r="C69" s="2"/>
      <c r="D69" s="7"/>
      <c r="E69" s="2"/>
      <c r="F69" s="2"/>
      <c r="G69" s="26" t="s">
        <v>608</v>
      </c>
      <c r="H69" s="163">
        <f aca="true" t="shared" si="23" ref="H69:M69">SUM(H67:H68)</f>
        <v>101</v>
      </c>
      <c r="I69" s="163">
        <f t="shared" si="23"/>
        <v>0</v>
      </c>
      <c r="J69" s="163">
        <f t="shared" si="23"/>
        <v>101</v>
      </c>
      <c r="K69" s="163">
        <f t="shared" si="23"/>
        <v>0</v>
      </c>
      <c r="L69" s="163">
        <f t="shared" si="23"/>
        <v>101</v>
      </c>
      <c r="M69" s="163">
        <f t="shared" si="23"/>
        <v>0</v>
      </c>
      <c r="N69" s="163">
        <f>SUM(L69:M69)</f>
        <v>101</v>
      </c>
      <c r="O69" s="163">
        <f aca="true" t="shared" si="24" ref="O69:U69">SUM(O67:O68)</f>
        <v>0</v>
      </c>
      <c r="P69" s="163">
        <f t="shared" si="24"/>
        <v>101</v>
      </c>
      <c r="Q69" s="163">
        <f t="shared" si="24"/>
        <v>0</v>
      </c>
      <c r="R69" s="163">
        <f t="shared" si="24"/>
        <v>101</v>
      </c>
      <c r="S69" s="163">
        <f t="shared" si="24"/>
        <v>0</v>
      </c>
      <c r="T69" s="163">
        <f t="shared" si="24"/>
        <v>101</v>
      </c>
      <c r="U69" s="220">
        <f t="shared" si="24"/>
        <v>0</v>
      </c>
      <c r="V69" s="221">
        <f>SUM(U69/T69)</f>
        <v>0</v>
      </c>
      <c r="W69" s="163">
        <f aca="true" t="shared" si="25" ref="W69:AB69">SUM(W57:W68)</f>
        <v>39735</v>
      </c>
      <c r="X69" s="163">
        <f t="shared" si="25"/>
        <v>0</v>
      </c>
      <c r="Y69" s="163">
        <f t="shared" si="25"/>
        <v>39735</v>
      </c>
      <c r="Z69" s="163">
        <f t="shared" si="25"/>
        <v>0</v>
      </c>
      <c r="AA69" s="163">
        <f t="shared" si="25"/>
        <v>39735</v>
      </c>
      <c r="AB69" s="163">
        <f t="shared" si="25"/>
        <v>0</v>
      </c>
      <c r="AC69" s="163">
        <f t="shared" si="20"/>
        <v>39735</v>
      </c>
      <c r="AD69" s="163">
        <f aca="true" t="shared" si="26" ref="AD69:AJ69">SUM(AD57:AD68)</f>
        <v>0</v>
      </c>
      <c r="AE69" s="163">
        <f t="shared" si="26"/>
        <v>39735</v>
      </c>
      <c r="AF69" s="163">
        <f t="shared" si="26"/>
        <v>0</v>
      </c>
      <c r="AG69" s="163">
        <f t="shared" si="26"/>
        <v>39735</v>
      </c>
      <c r="AH69" s="163">
        <f t="shared" si="26"/>
        <v>0</v>
      </c>
      <c r="AI69" s="163">
        <f t="shared" si="26"/>
        <v>39735</v>
      </c>
      <c r="AJ69" s="220">
        <f t="shared" si="26"/>
        <v>30908</v>
      </c>
      <c r="AK69" s="221">
        <f>SUM(AJ69/AI69)</f>
        <v>0.7778532779665283</v>
      </c>
    </row>
    <row r="70" spans="1:37" ht="12.75">
      <c r="A70" s="2"/>
      <c r="B70" s="2"/>
      <c r="C70" s="2"/>
      <c r="D70" s="7"/>
      <c r="E70" s="2"/>
      <c r="F70" s="2"/>
      <c r="G70" s="26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218"/>
      <c r="V70" s="219"/>
      <c r="W70" s="157"/>
      <c r="X70" s="157"/>
      <c r="Y70" s="157"/>
      <c r="Z70" s="157"/>
      <c r="AA70" s="157"/>
      <c r="AB70" s="157"/>
      <c r="AC70" s="159"/>
      <c r="AD70" s="160"/>
      <c r="AE70" s="160"/>
      <c r="AF70" s="160"/>
      <c r="AG70" s="161"/>
      <c r="AH70" s="160"/>
      <c r="AI70" s="161"/>
      <c r="AJ70" s="222"/>
      <c r="AK70" s="223"/>
    </row>
    <row r="71" spans="1:37" ht="12.75">
      <c r="A71" s="2"/>
      <c r="B71" s="2">
        <v>7</v>
      </c>
      <c r="C71" s="2"/>
      <c r="D71" s="7"/>
      <c r="E71" s="323" t="s">
        <v>615</v>
      </c>
      <c r="F71" s="323"/>
      <c r="G71" s="302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218"/>
      <c r="V71" s="219"/>
      <c r="W71" s="157"/>
      <c r="X71" s="157"/>
      <c r="Y71" s="157"/>
      <c r="Z71" s="157"/>
      <c r="AA71" s="157"/>
      <c r="AB71" s="157"/>
      <c r="AC71" s="159"/>
      <c r="AD71" s="160"/>
      <c r="AE71" s="160"/>
      <c r="AF71" s="160"/>
      <c r="AG71" s="161"/>
      <c r="AH71" s="160"/>
      <c r="AI71" s="161"/>
      <c r="AJ71" s="222"/>
      <c r="AK71" s="223"/>
    </row>
    <row r="72" spans="1:37" ht="12.75">
      <c r="A72" s="2"/>
      <c r="B72" s="2"/>
      <c r="C72" s="8" t="s">
        <v>498</v>
      </c>
      <c r="D72" s="7"/>
      <c r="E72" s="2"/>
      <c r="F72" s="302" t="s">
        <v>499</v>
      </c>
      <c r="G72" s="303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218"/>
      <c r="V72" s="219"/>
      <c r="W72" s="157"/>
      <c r="X72" s="157"/>
      <c r="Y72" s="157"/>
      <c r="Z72" s="157"/>
      <c r="AA72" s="157"/>
      <c r="AB72" s="157"/>
      <c r="AC72" s="159"/>
      <c r="AD72" s="160"/>
      <c r="AE72" s="160"/>
      <c r="AF72" s="160"/>
      <c r="AG72" s="161"/>
      <c r="AH72" s="160"/>
      <c r="AI72" s="161"/>
      <c r="AJ72" s="222"/>
      <c r="AK72" s="223"/>
    </row>
    <row r="73" spans="1:37" ht="12.75">
      <c r="A73" s="2"/>
      <c r="B73" s="2"/>
      <c r="C73" s="8"/>
      <c r="D73" s="7" t="s">
        <v>535</v>
      </c>
      <c r="E73" s="2"/>
      <c r="F73" s="2"/>
      <c r="G73" s="26" t="s">
        <v>536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218"/>
      <c r="V73" s="219"/>
      <c r="W73" s="157"/>
      <c r="X73" s="157"/>
      <c r="Y73" s="157"/>
      <c r="Z73" s="157"/>
      <c r="AA73" s="157"/>
      <c r="AB73" s="157"/>
      <c r="AC73" s="159"/>
      <c r="AD73" s="160"/>
      <c r="AE73" s="160"/>
      <c r="AF73" s="160"/>
      <c r="AG73" s="161"/>
      <c r="AH73" s="160"/>
      <c r="AI73" s="161"/>
      <c r="AJ73" s="222"/>
      <c r="AK73" s="223"/>
    </row>
    <row r="74" spans="1:37" ht="12.75">
      <c r="A74" s="2"/>
      <c r="B74" s="2"/>
      <c r="C74" s="8"/>
      <c r="D74" s="10" t="s">
        <v>541</v>
      </c>
      <c r="E74" s="9"/>
      <c r="F74" s="9"/>
      <c r="G74" s="27" t="s">
        <v>542</v>
      </c>
      <c r="H74" s="157">
        <v>3750</v>
      </c>
      <c r="I74" s="157"/>
      <c r="J74" s="157">
        <f>SUM(H74:I74)</f>
        <v>3750</v>
      </c>
      <c r="K74" s="157"/>
      <c r="L74" s="157">
        <f>SUM(J74:K74)</f>
        <v>3750</v>
      </c>
      <c r="M74" s="157"/>
      <c r="N74" s="157">
        <f>SUM(L74:M74)</f>
        <v>3750</v>
      </c>
      <c r="O74" s="157"/>
      <c r="P74" s="157">
        <f>SUM(N74:O74)</f>
        <v>3750</v>
      </c>
      <c r="Q74" s="157"/>
      <c r="R74" s="157">
        <f>SUM(P74:Q74)</f>
        <v>3750</v>
      </c>
      <c r="S74" s="157"/>
      <c r="T74" s="157">
        <f>SUM(R74:S74)</f>
        <v>3750</v>
      </c>
      <c r="U74" s="218">
        <v>2425</v>
      </c>
      <c r="V74" s="219">
        <f>SUM(U74/T74)</f>
        <v>0.6466666666666666</v>
      </c>
      <c r="W74" s="157"/>
      <c r="X74" s="157"/>
      <c r="Y74" s="157"/>
      <c r="Z74" s="157"/>
      <c r="AA74" s="157"/>
      <c r="AB74" s="157"/>
      <c r="AC74" s="159"/>
      <c r="AD74" s="160"/>
      <c r="AE74" s="160"/>
      <c r="AF74" s="160"/>
      <c r="AG74" s="161"/>
      <c r="AH74" s="160"/>
      <c r="AI74" s="161"/>
      <c r="AJ74" s="222"/>
      <c r="AK74" s="223"/>
    </row>
    <row r="75" spans="1:37" ht="12.75">
      <c r="A75" s="2"/>
      <c r="B75" s="9"/>
      <c r="C75" s="9"/>
      <c r="D75" s="10" t="s">
        <v>543</v>
      </c>
      <c r="E75" s="9"/>
      <c r="F75" s="9"/>
      <c r="G75" s="27" t="s">
        <v>544</v>
      </c>
      <c r="H75" s="157">
        <v>10</v>
      </c>
      <c r="I75" s="157"/>
      <c r="J75" s="157">
        <f>SUM(H75:I75)</f>
        <v>10</v>
      </c>
      <c r="K75" s="157"/>
      <c r="L75" s="157">
        <f>SUM(J75:K75)</f>
        <v>10</v>
      </c>
      <c r="M75" s="157"/>
      <c r="N75" s="157">
        <f>SUM(L75:M75)</f>
        <v>10</v>
      </c>
      <c r="O75" s="157"/>
      <c r="P75" s="157">
        <f>SUM(N75:O75)</f>
        <v>10</v>
      </c>
      <c r="Q75" s="157"/>
      <c r="R75" s="157">
        <f>SUM(P75:Q75)</f>
        <v>10</v>
      </c>
      <c r="S75" s="157"/>
      <c r="T75" s="157">
        <f>SUM(R75:S75)</f>
        <v>10</v>
      </c>
      <c r="U75" s="218"/>
      <c r="V75" s="219">
        <f>SUM(U75/T75)</f>
        <v>0</v>
      </c>
      <c r="W75" s="157"/>
      <c r="X75" s="157"/>
      <c r="Y75" s="157"/>
      <c r="Z75" s="157"/>
      <c r="AA75" s="157"/>
      <c r="AB75" s="157"/>
      <c r="AC75" s="159"/>
      <c r="AD75" s="160"/>
      <c r="AE75" s="160"/>
      <c r="AF75" s="160"/>
      <c r="AG75" s="161"/>
      <c r="AH75" s="160"/>
      <c r="AI75" s="161"/>
      <c r="AJ75" s="222"/>
      <c r="AK75" s="223"/>
    </row>
    <row r="76" spans="1:37" ht="12.75" hidden="1">
      <c r="A76" s="2"/>
      <c r="B76" s="2"/>
      <c r="C76" s="2"/>
      <c r="D76" s="10"/>
      <c r="E76" s="9"/>
      <c r="F76" s="9"/>
      <c r="G76" s="27"/>
      <c r="H76" s="157"/>
      <c r="I76" s="157"/>
      <c r="J76" s="157">
        <f>SUM(H76:I76)</f>
        <v>0</v>
      </c>
      <c r="K76" s="157"/>
      <c r="L76" s="157">
        <f>SUM(J76:K76)</f>
        <v>0</v>
      </c>
      <c r="M76" s="157"/>
      <c r="N76" s="157">
        <f>SUM(L76:M76)</f>
        <v>0</v>
      </c>
      <c r="O76" s="157"/>
      <c r="P76" s="157">
        <f>SUM(N76:O76)</f>
        <v>0</v>
      </c>
      <c r="Q76" s="157"/>
      <c r="R76" s="157">
        <f>SUM(P76:Q76)</f>
        <v>0</v>
      </c>
      <c r="S76" s="157"/>
      <c r="T76" s="157">
        <f>SUM(R76:S76)</f>
        <v>0</v>
      </c>
      <c r="U76" s="218"/>
      <c r="V76" s="219" t="e">
        <f>SUM(U76/T76)</f>
        <v>#DIV/0!</v>
      </c>
      <c r="W76" s="157"/>
      <c r="X76" s="157"/>
      <c r="Y76" s="157"/>
      <c r="Z76" s="157"/>
      <c r="AA76" s="157"/>
      <c r="AB76" s="157"/>
      <c r="AC76" s="159"/>
      <c r="AD76" s="160"/>
      <c r="AE76" s="160"/>
      <c r="AF76" s="160"/>
      <c r="AG76" s="161"/>
      <c r="AH76" s="160"/>
      <c r="AI76" s="161"/>
      <c r="AJ76" s="222"/>
      <c r="AK76" s="223"/>
    </row>
    <row r="77" spans="1:37" ht="12.75">
      <c r="A77" s="2"/>
      <c r="B77" s="2"/>
      <c r="C77" s="2"/>
      <c r="D77" s="7"/>
      <c r="E77" s="2"/>
      <c r="F77" s="2"/>
      <c r="G77" s="26" t="s">
        <v>608</v>
      </c>
      <c r="H77" s="163">
        <f aca="true" t="shared" si="27" ref="H77:M77">SUM(H74:H76)</f>
        <v>3760</v>
      </c>
      <c r="I77" s="163">
        <f t="shared" si="27"/>
        <v>0</v>
      </c>
      <c r="J77" s="163">
        <f t="shared" si="27"/>
        <v>3760</v>
      </c>
      <c r="K77" s="163">
        <f t="shared" si="27"/>
        <v>0</v>
      </c>
      <c r="L77" s="163">
        <f t="shared" si="27"/>
        <v>3760</v>
      </c>
      <c r="M77" s="163">
        <f t="shared" si="27"/>
        <v>0</v>
      </c>
      <c r="N77" s="163">
        <f>SUM(L77:M77)</f>
        <v>3760</v>
      </c>
      <c r="O77" s="163">
        <f aca="true" t="shared" si="28" ref="O77:U77">SUM(O74:O76)</f>
        <v>0</v>
      </c>
      <c r="P77" s="163">
        <f t="shared" si="28"/>
        <v>3760</v>
      </c>
      <c r="Q77" s="163">
        <f t="shared" si="28"/>
        <v>0</v>
      </c>
      <c r="R77" s="163">
        <f t="shared" si="28"/>
        <v>3760</v>
      </c>
      <c r="S77" s="163">
        <f t="shared" si="28"/>
        <v>0</v>
      </c>
      <c r="T77" s="163">
        <f t="shared" si="28"/>
        <v>3760</v>
      </c>
      <c r="U77" s="220">
        <f t="shared" si="28"/>
        <v>2425</v>
      </c>
      <c r="V77" s="221">
        <f>SUM(U77/T77)</f>
        <v>0.6449468085106383</v>
      </c>
      <c r="W77" s="157"/>
      <c r="X77" s="157"/>
      <c r="Y77" s="157"/>
      <c r="Z77" s="157"/>
      <c r="AA77" s="157"/>
      <c r="AB77" s="157"/>
      <c r="AC77" s="159"/>
      <c r="AD77" s="160"/>
      <c r="AE77" s="160"/>
      <c r="AF77" s="160"/>
      <c r="AG77" s="161"/>
      <c r="AH77" s="160"/>
      <c r="AI77" s="161"/>
      <c r="AJ77" s="222"/>
      <c r="AK77" s="223"/>
    </row>
    <row r="78" spans="1:37" ht="12.75">
      <c r="A78" s="2"/>
      <c r="B78" s="2"/>
      <c r="C78" s="2"/>
      <c r="D78" s="7"/>
      <c r="E78" s="2"/>
      <c r="F78" s="2"/>
      <c r="G78" s="28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218"/>
      <c r="V78" s="219"/>
      <c r="W78" s="157"/>
      <c r="X78" s="157"/>
      <c r="Y78" s="157"/>
      <c r="Z78" s="157"/>
      <c r="AA78" s="157"/>
      <c r="AB78" s="157"/>
      <c r="AC78" s="159"/>
      <c r="AD78" s="160"/>
      <c r="AE78" s="160"/>
      <c r="AF78" s="160"/>
      <c r="AG78" s="161"/>
      <c r="AH78" s="160"/>
      <c r="AI78" s="161"/>
      <c r="AJ78" s="222"/>
      <c r="AK78" s="223"/>
    </row>
    <row r="79" spans="1:37" ht="23.25" customHeight="1">
      <c r="A79" s="2"/>
      <c r="B79" s="2">
        <v>8</v>
      </c>
      <c r="C79" s="2"/>
      <c r="D79" s="7"/>
      <c r="E79" s="296" t="s">
        <v>616</v>
      </c>
      <c r="F79" s="297"/>
      <c r="G79" s="298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218"/>
      <c r="V79" s="219"/>
      <c r="W79" s="157"/>
      <c r="X79" s="157"/>
      <c r="Y79" s="157"/>
      <c r="Z79" s="157"/>
      <c r="AA79" s="157"/>
      <c r="AB79" s="157"/>
      <c r="AC79" s="159"/>
      <c r="AD79" s="160"/>
      <c r="AE79" s="160"/>
      <c r="AF79" s="160"/>
      <c r="AG79" s="161"/>
      <c r="AH79" s="160"/>
      <c r="AI79" s="161"/>
      <c r="AJ79" s="222"/>
      <c r="AK79" s="223"/>
    </row>
    <row r="80" spans="1:37" ht="12.75">
      <c r="A80" s="2"/>
      <c r="B80" s="2"/>
      <c r="C80" s="8" t="s">
        <v>498</v>
      </c>
      <c r="D80" s="7"/>
      <c r="E80" s="2"/>
      <c r="F80" s="302" t="s">
        <v>499</v>
      </c>
      <c r="G80" s="303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218"/>
      <c r="V80" s="219"/>
      <c r="W80" s="157"/>
      <c r="X80" s="157"/>
      <c r="Y80" s="157"/>
      <c r="Z80" s="157"/>
      <c r="AA80" s="157"/>
      <c r="AB80" s="157"/>
      <c r="AC80" s="159"/>
      <c r="AD80" s="160"/>
      <c r="AE80" s="160"/>
      <c r="AF80" s="160"/>
      <c r="AG80" s="161"/>
      <c r="AH80" s="160"/>
      <c r="AI80" s="161"/>
      <c r="AJ80" s="222"/>
      <c r="AK80" s="223"/>
    </row>
    <row r="81" spans="1:37" ht="12.75">
      <c r="A81" s="2"/>
      <c r="B81" s="2"/>
      <c r="C81" s="8"/>
      <c r="D81" s="12">
        <v>1</v>
      </c>
      <c r="E81" s="2"/>
      <c r="F81" s="2"/>
      <c r="G81" s="26" t="s">
        <v>500</v>
      </c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218"/>
      <c r="V81" s="219"/>
      <c r="W81" s="157"/>
      <c r="X81" s="157"/>
      <c r="Y81" s="157"/>
      <c r="Z81" s="157"/>
      <c r="AA81" s="157"/>
      <c r="AB81" s="157"/>
      <c r="AC81" s="159"/>
      <c r="AD81" s="160"/>
      <c r="AE81" s="160"/>
      <c r="AF81" s="160"/>
      <c r="AG81" s="161"/>
      <c r="AH81" s="160"/>
      <c r="AI81" s="161"/>
      <c r="AJ81" s="222"/>
      <c r="AK81" s="223"/>
    </row>
    <row r="82" spans="1:37" ht="12.75">
      <c r="A82" s="2"/>
      <c r="B82" s="2"/>
      <c r="C82" s="8"/>
      <c r="D82" s="10" t="s">
        <v>501</v>
      </c>
      <c r="E82" s="9"/>
      <c r="F82" s="9"/>
      <c r="G82" s="27" t="s">
        <v>502</v>
      </c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218"/>
      <c r="V82" s="219"/>
      <c r="W82" s="157">
        <v>102</v>
      </c>
      <c r="X82" s="157"/>
      <c r="Y82" s="157">
        <f>SUM(W82:X82)</f>
        <v>102</v>
      </c>
      <c r="Z82" s="157"/>
      <c r="AA82" s="157">
        <f>SUM(Y82:Z82)</f>
        <v>102</v>
      </c>
      <c r="AB82" s="157"/>
      <c r="AC82" s="157">
        <f>SUM(AA82:AB82)</f>
        <v>102</v>
      </c>
      <c r="AD82" s="160"/>
      <c r="AE82" s="160">
        <f>SUM(AC82:AD82)</f>
        <v>102</v>
      </c>
      <c r="AF82" s="160"/>
      <c r="AG82" s="160">
        <f>SUM(AE82:AF82)</f>
        <v>102</v>
      </c>
      <c r="AH82" s="160">
        <v>2470</v>
      </c>
      <c r="AI82" s="160">
        <f>SUM(AG82:AH82)</f>
        <v>2572</v>
      </c>
      <c r="AJ82" s="222">
        <v>3128</v>
      </c>
      <c r="AK82" s="223">
        <f>SUM(AJ82/AI82)</f>
        <v>1.2161741835147746</v>
      </c>
    </row>
    <row r="83" spans="1:37" ht="12.75">
      <c r="A83" s="1"/>
      <c r="B83" s="1"/>
      <c r="C83" s="14"/>
      <c r="D83" s="10" t="s">
        <v>503</v>
      </c>
      <c r="E83" s="9"/>
      <c r="F83" s="9"/>
      <c r="G83" s="27" t="s">
        <v>504</v>
      </c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218"/>
      <c r="V83" s="219"/>
      <c r="W83" s="157">
        <v>12</v>
      </c>
      <c r="X83" s="157"/>
      <c r="Y83" s="157">
        <f>SUM(W83:X83)</f>
        <v>12</v>
      </c>
      <c r="Z83" s="157"/>
      <c r="AA83" s="157">
        <f>SUM(Y83:Z83)</f>
        <v>12</v>
      </c>
      <c r="AB83" s="157"/>
      <c r="AC83" s="157">
        <f>SUM(AA83:AB83)</f>
        <v>12</v>
      </c>
      <c r="AD83" s="160"/>
      <c r="AE83" s="160">
        <f>SUM(AC83:AD83)</f>
        <v>12</v>
      </c>
      <c r="AF83" s="160"/>
      <c r="AG83" s="160">
        <f>SUM(AE83:AF83)</f>
        <v>12</v>
      </c>
      <c r="AH83" s="160"/>
      <c r="AI83" s="160">
        <f>SUM(AG83:AH83)</f>
        <v>12</v>
      </c>
      <c r="AJ83" s="222">
        <v>5</v>
      </c>
      <c r="AK83" s="223">
        <f>SUM(AJ83/AI83)</f>
        <v>0.4166666666666667</v>
      </c>
    </row>
    <row r="84" spans="1:37" ht="12.75">
      <c r="A84" s="1"/>
      <c r="B84" s="1"/>
      <c r="C84" s="14"/>
      <c r="D84" s="10"/>
      <c r="E84" s="9"/>
      <c r="F84" s="9"/>
      <c r="G84" s="79" t="s">
        <v>872</v>
      </c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218"/>
      <c r="V84" s="219"/>
      <c r="W84" s="157"/>
      <c r="X84" s="157"/>
      <c r="Y84" s="157"/>
      <c r="Z84" s="157"/>
      <c r="AA84" s="157"/>
      <c r="AB84" s="157"/>
      <c r="AC84" s="157"/>
      <c r="AD84" s="160">
        <v>2496</v>
      </c>
      <c r="AE84" s="160">
        <f>SUM(AC84:AD84)</f>
        <v>2496</v>
      </c>
      <c r="AF84" s="160"/>
      <c r="AG84" s="160">
        <f>SUM(AE84:AF84)</f>
        <v>2496</v>
      </c>
      <c r="AH84" s="160"/>
      <c r="AI84" s="160">
        <f>SUM(AG84:AH84)</f>
        <v>2496</v>
      </c>
      <c r="AJ84" s="222">
        <v>2343</v>
      </c>
      <c r="AK84" s="223">
        <f>SUM(AJ84/AI84)</f>
        <v>0.9387019230769231</v>
      </c>
    </row>
    <row r="85" spans="1:37" ht="12.75">
      <c r="A85" s="1"/>
      <c r="B85" s="1"/>
      <c r="C85" s="14"/>
      <c r="D85" s="10"/>
      <c r="E85" s="9"/>
      <c r="F85" s="9"/>
      <c r="G85" s="79" t="s">
        <v>942</v>
      </c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218"/>
      <c r="V85" s="219"/>
      <c r="W85" s="157"/>
      <c r="X85" s="157"/>
      <c r="Y85" s="157"/>
      <c r="Z85" s="157"/>
      <c r="AA85" s="157"/>
      <c r="AB85" s="157"/>
      <c r="AC85" s="157"/>
      <c r="AD85" s="160"/>
      <c r="AE85" s="160"/>
      <c r="AF85" s="160"/>
      <c r="AG85" s="160"/>
      <c r="AH85" s="160">
        <v>140</v>
      </c>
      <c r="AI85" s="160">
        <f>SUM(AG85:AH85)</f>
        <v>140</v>
      </c>
      <c r="AJ85" s="222">
        <v>140</v>
      </c>
      <c r="AK85" s="223">
        <f>SUM(AJ85/AI85)</f>
        <v>1</v>
      </c>
    </row>
    <row r="86" spans="1:37" ht="12.75">
      <c r="A86" s="2"/>
      <c r="B86" s="9"/>
      <c r="C86" s="9"/>
      <c r="D86" s="7" t="s">
        <v>535</v>
      </c>
      <c r="E86" s="2"/>
      <c r="F86" s="2"/>
      <c r="G86" s="26" t="s">
        <v>536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218"/>
      <c r="V86" s="219"/>
      <c r="W86" s="157"/>
      <c r="X86" s="157"/>
      <c r="Y86" s="157"/>
      <c r="Z86" s="157"/>
      <c r="AA86" s="157"/>
      <c r="AB86" s="157"/>
      <c r="AC86" s="159"/>
      <c r="AD86" s="160"/>
      <c r="AE86" s="160"/>
      <c r="AF86" s="160"/>
      <c r="AG86" s="161"/>
      <c r="AH86" s="160"/>
      <c r="AI86" s="161"/>
      <c r="AJ86" s="222"/>
      <c r="AK86" s="223"/>
    </row>
    <row r="87" spans="1:37" ht="12.75">
      <c r="A87" s="2"/>
      <c r="B87" s="9"/>
      <c r="C87" s="9"/>
      <c r="D87" s="10" t="s">
        <v>537</v>
      </c>
      <c r="E87" s="9"/>
      <c r="F87" s="9"/>
      <c r="G87" s="27" t="s">
        <v>538</v>
      </c>
      <c r="H87" s="157">
        <v>9</v>
      </c>
      <c r="I87" s="157"/>
      <c r="J87" s="157">
        <f>SUM(H87:I87)</f>
        <v>9</v>
      </c>
      <c r="K87" s="157"/>
      <c r="L87" s="157">
        <f>SUM(J87:K87)</f>
        <v>9</v>
      </c>
      <c r="M87" s="157"/>
      <c r="N87" s="157">
        <f>SUM(L87:M87)</f>
        <v>9</v>
      </c>
      <c r="O87" s="157">
        <v>201</v>
      </c>
      <c r="P87" s="157">
        <f>SUM(N87:O87)</f>
        <v>210</v>
      </c>
      <c r="Q87" s="157"/>
      <c r="R87" s="157">
        <f>SUM(P87:Q87)</f>
        <v>210</v>
      </c>
      <c r="S87" s="157"/>
      <c r="T87" s="157">
        <f>SUM(R87:S87)</f>
        <v>210</v>
      </c>
      <c r="U87" s="218"/>
      <c r="V87" s="219">
        <f>SUM(U87/T87)</f>
        <v>0</v>
      </c>
      <c r="W87" s="157"/>
      <c r="X87" s="157"/>
      <c r="Y87" s="157"/>
      <c r="Z87" s="157"/>
      <c r="AA87" s="157"/>
      <c r="AB87" s="157"/>
      <c r="AC87" s="159"/>
      <c r="AD87" s="160"/>
      <c r="AE87" s="160"/>
      <c r="AF87" s="160"/>
      <c r="AG87" s="161"/>
      <c r="AH87" s="160"/>
      <c r="AI87" s="161"/>
      <c r="AJ87" s="222"/>
      <c r="AK87" s="223"/>
    </row>
    <row r="88" spans="1:37" ht="12.75">
      <c r="A88" s="2"/>
      <c r="B88" s="9"/>
      <c r="C88" s="9"/>
      <c r="D88" s="10" t="s">
        <v>539</v>
      </c>
      <c r="E88" s="9"/>
      <c r="F88" s="9"/>
      <c r="G88" s="27" t="s">
        <v>540</v>
      </c>
      <c r="H88" s="157">
        <v>4</v>
      </c>
      <c r="I88" s="157"/>
      <c r="J88" s="157">
        <f aca="true" t="shared" si="29" ref="J88:J101">SUM(H88:I88)</f>
        <v>4</v>
      </c>
      <c r="K88" s="157"/>
      <c r="L88" s="157">
        <f>SUM(J88:K88)</f>
        <v>4</v>
      </c>
      <c r="M88" s="157"/>
      <c r="N88" s="157">
        <f>SUM(L88:M88)</f>
        <v>4</v>
      </c>
      <c r="O88" s="157">
        <v>54</v>
      </c>
      <c r="P88" s="157">
        <f>SUM(N88:O88)</f>
        <v>58</v>
      </c>
      <c r="Q88" s="157"/>
      <c r="R88" s="157">
        <f>SUM(P88:Q88)</f>
        <v>58</v>
      </c>
      <c r="S88" s="157"/>
      <c r="T88" s="157">
        <f>SUM(R88:S88)</f>
        <v>58</v>
      </c>
      <c r="U88" s="218"/>
      <c r="V88" s="219">
        <f>SUM(U88/T88)</f>
        <v>0</v>
      </c>
      <c r="W88" s="157"/>
      <c r="X88" s="157"/>
      <c r="Y88" s="157"/>
      <c r="Z88" s="157"/>
      <c r="AA88" s="157"/>
      <c r="AB88" s="157"/>
      <c r="AC88" s="159"/>
      <c r="AD88" s="160"/>
      <c r="AE88" s="160"/>
      <c r="AF88" s="160"/>
      <c r="AG88" s="161"/>
      <c r="AH88" s="160"/>
      <c r="AI88" s="161"/>
      <c r="AJ88" s="222"/>
      <c r="AK88" s="223"/>
    </row>
    <row r="89" spans="1:37" ht="12.75">
      <c r="A89" s="2"/>
      <c r="B89" s="9"/>
      <c r="C89" s="9"/>
      <c r="D89" s="10" t="s">
        <v>541</v>
      </c>
      <c r="E89" s="9"/>
      <c r="F89" s="9"/>
      <c r="G89" s="27" t="s">
        <v>542</v>
      </c>
      <c r="H89" s="157">
        <v>5424</v>
      </c>
      <c r="I89" s="157">
        <v>-1181</v>
      </c>
      <c r="J89" s="157">
        <f t="shared" si="29"/>
        <v>4243</v>
      </c>
      <c r="K89" s="157"/>
      <c r="L89" s="157">
        <f>SUM(J89:K89)</f>
        <v>4243</v>
      </c>
      <c r="M89" s="157">
        <v>31070</v>
      </c>
      <c r="N89" s="157">
        <f>SUM(L89:M89)</f>
        <v>35313</v>
      </c>
      <c r="O89" s="157">
        <v>2241</v>
      </c>
      <c r="P89" s="157">
        <f>SUM(N89:O89)</f>
        <v>37554</v>
      </c>
      <c r="Q89" s="157">
        <v>-370</v>
      </c>
      <c r="R89" s="157">
        <f>SUM(P89:Q89)</f>
        <v>37184</v>
      </c>
      <c r="S89" s="157"/>
      <c r="T89" s="157">
        <f>SUM(R89:S89)</f>
        <v>37184</v>
      </c>
      <c r="U89" s="218">
        <v>23694</v>
      </c>
      <c r="V89" s="219">
        <f>SUM(U89/T89)</f>
        <v>0.6372095524956971</v>
      </c>
      <c r="W89" s="157"/>
      <c r="X89" s="157"/>
      <c r="Y89" s="157"/>
      <c r="Z89" s="157"/>
      <c r="AA89" s="157"/>
      <c r="AB89" s="157"/>
      <c r="AC89" s="159"/>
      <c r="AD89" s="160"/>
      <c r="AE89" s="160"/>
      <c r="AF89" s="160"/>
      <c r="AG89" s="161"/>
      <c r="AH89" s="160"/>
      <c r="AI89" s="161"/>
      <c r="AJ89" s="222"/>
      <c r="AK89" s="223"/>
    </row>
    <row r="90" spans="1:37" ht="12.75">
      <c r="A90" s="2"/>
      <c r="B90" s="9"/>
      <c r="C90" s="9"/>
      <c r="D90" s="10" t="s">
        <v>543</v>
      </c>
      <c r="E90" s="9"/>
      <c r="F90" s="9"/>
      <c r="G90" s="27" t="s">
        <v>544</v>
      </c>
      <c r="H90" s="157">
        <v>352</v>
      </c>
      <c r="I90" s="157"/>
      <c r="J90" s="157">
        <f t="shared" si="29"/>
        <v>352</v>
      </c>
      <c r="K90" s="157"/>
      <c r="L90" s="157">
        <f>SUM(J90:K90)</f>
        <v>352</v>
      </c>
      <c r="M90" s="157">
        <v>5288</v>
      </c>
      <c r="N90" s="157">
        <f>SUM(L90:M90)</f>
        <v>5640</v>
      </c>
      <c r="O90" s="157">
        <v>-147</v>
      </c>
      <c r="P90" s="157">
        <f>SUM(N90:O90)</f>
        <v>5493</v>
      </c>
      <c r="Q90" s="157"/>
      <c r="R90" s="157">
        <f>SUM(P90:Q90)</f>
        <v>5493</v>
      </c>
      <c r="S90" s="157"/>
      <c r="T90" s="157">
        <f>SUM(R90:S90)</f>
        <v>5493</v>
      </c>
      <c r="U90" s="218">
        <v>6372</v>
      </c>
      <c r="V90" s="219">
        <f>SUM(U90/T90)</f>
        <v>1.1600218459858</v>
      </c>
      <c r="W90" s="157"/>
      <c r="X90" s="157"/>
      <c r="Y90" s="157"/>
      <c r="Z90" s="157"/>
      <c r="AA90" s="157"/>
      <c r="AB90" s="157"/>
      <c r="AC90" s="159"/>
      <c r="AD90" s="160"/>
      <c r="AE90" s="160"/>
      <c r="AF90" s="160"/>
      <c r="AG90" s="161"/>
      <c r="AH90" s="160"/>
      <c r="AI90" s="161"/>
      <c r="AJ90" s="222"/>
      <c r="AK90" s="223"/>
    </row>
    <row r="91" spans="1:37" ht="12.75">
      <c r="A91" s="2"/>
      <c r="B91" s="9"/>
      <c r="C91" s="2" t="s">
        <v>569</v>
      </c>
      <c r="D91" s="10"/>
      <c r="E91" s="9"/>
      <c r="F91" s="302" t="s">
        <v>570</v>
      </c>
      <c r="G91" s="303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218"/>
      <c r="V91" s="219"/>
      <c r="W91" s="157"/>
      <c r="X91" s="157"/>
      <c r="Y91" s="157"/>
      <c r="Z91" s="157"/>
      <c r="AA91" s="157"/>
      <c r="AB91" s="157"/>
      <c r="AC91" s="159"/>
      <c r="AD91" s="160"/>
      <c r="AE91" s="160"/>
      <c r="AF91" s="160"/>
      <c r="AG91" s="161"/>
      <c r="AH91" s="160"/>
      <c r="AI91" s="161"/>
      <c r="AJ91" s="222"/>
      <c r="AK91" s="223"/>
    </row>
    <row r="92" spans="1:37" ht="12.75">
      <c r="A92" s="2"/>
      <c r="B92" s="9"/>
      <c r="C92" s="9"/>
      <c r="D92" s="7" t="s">
        <v>571</v>
      </c>
      <c r="E92" s="2"/>
      <c r="F92" s="2"/>
      <c r="G92" s="26" t="s">
        <v>572</v>
      </c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218"/>
      <c r="V92" s="219"/>
      <c r="W92" s="157"/>
      <c r="X92" s="157"/>
      <c r="Y92" s="157"/>
      <c r="Z92" s="157"/>
      <c r="AA92" s="157"/>
      <c r="AB92" s="157"/>
      <c r="AC92" s="159"/>
      <c r="AD92" s="160"/>
      <c r="AE92" s="160"/>
      <c r="AF92" s="160"/>
      <c r="AG92" s="161"/>
      <c r="AH92" s="160"/>
      <c r="AI92" s="161"/>
      <c r="AJ92" s="222"/>
      <c r="AK92" s="223"/>
    </row>
    <row r="93" spans="1:37" ht="12.75">
      <c r="A93" s="2"/>
      <c r="B93" s="9"/>
      <c r="C93" s="9"/>
      <c r="D93" s="10" t="s">
        <v>503</v>
      </c>
      <c r="E93" s="9"/>
      <c r="F93" s="9"/>
      <c r="G93" s="28" t="s">
        <v>617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218"/>
      <c r="V93" s="219"/>
      <c r="W93" s="157"/>
      <c r="X93" s="157"/>
      <c r="Y93" s="157"/>
      <c r="Z93" s="157"/>
      <c r="AA93" s="157"/>
      <c r="AB93" s="157"/>
      <c r="AC93" s="159"/>
      <c r="AD93" s="160"/>
      <c r="AE93" s="160"/>
      <c r="AF93" s="160"/>
      <c r="AG93" s="161"/>
      <c r="AH93" s="160"/>
      <c r="AI93" s="161"/>
      <c r="AJ93" s="222">
        <v>3519</v>
      </c>
      <c r="AK93" s="223"/>
    </row>
    <row r="94" spans="1:37" ht="12.75">
      <c r="A94" s="2"/>
      <c r="B94" s="9"/>
      <c r="C94" s="9"/>
      <c r="D94" s="10" t="s">
        <v>577</v>
      </c>
      <c r="E94" s="9"/>
      <c r="F94" s="9"/>
      <c r="G94" s="28" t="s">
        <v>578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218"/>
      <c r="V94" s="219"/>
      <c r="W94" s="157"/>
      <c r="X94" s="157"/>
      <c r="Y94" s="157"/>
      <c r="Z94" s="157"/>
      <c r="AA94" s="157"/>
      <c r="AB94" s="157"/>
      <c r="AC94" s="159"/>
      <c r="AD94" s="160"/>
      <c r="AE94" s="160"/>
      <c r="AF94" s="160"/>
      <c r="AG94" s="161"/>
      <c r="AH94" s="160"/>
      <c r="AI94" s="161"/>
      <c r="AJ94" s="222"/>
      <c r="AK94" s="223"/>
    </row>
    <row r="95" spans="1:37" ht="12.75">
      <c r="A95" s="1"/>
      <c r="B95" s="1"/>
      <c r="C95" s="1"/>
      <c r="D95" s="13" t="s">
        <v>579</v>
      </c>
      <c r="E95" s="1"/>
      <c r="F95" s="1"/>
      <c r="G95" s="28" t="s">
        <v>580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218"/>
      <c r="V95" s="219"/>
      <c r="W95" s="157">
        <v>15</v>
      </c>
      <c r="X95" s="157"/>
      <c r="Y95" s="157">
        <f>SUM(W95:X95)</f>
        <v>15</v>
      </c>
      <c r="Z95" s="157"/>
      <c r="AA95" s="157">
        <f>SUM(Y95:Z95)</f>
        <v>15</v>
      </c>
      <c r="AB95" s="157"/>
      <c r="AC95" s="157">
        <f>SUM(AA95:AB95)</f>
        <v>15</v>
      </c>
      <c r="AD95" s="160"/>
      <c r="AE95" s="160">
        <f>SUM(AC95:AD95)</f>
        <v>15</v>
      </c>
      <c r="AF95" s="160"/>
      <c r="AG95" s="160">
        <f>SUM(AE95:AF95)</f>
        <v>15</v>
      </c>
      <c r="AH95" s="160"/>
      <c r="AI95" s="160">
        <f>SUM(AG95:AH95)</f>
        <v>15</v>
      </c>
      <c r="AJ95" s="222">
        <v>68</v>
      </c>
      <c r="AK95" s="223">
        <f>SUM(AJ95/AI95)</f>
        <v>4.533333333333333</v>
      </c>
    </row>
    <row r="96" spans="1:37" ht="22.5">
      <c r="A96" s="1"/>
      <c r="B96" s="1"/>
      <c r="C96" s="1"/>
      <c r="D96" s="13" t="s">
        <v>581</v>
      </c>
      <c r="E96" s="1"/>
      <c r="F96" s="1"/>
      <c r="G96" s="33" t="s">
        <v>897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218"/>
      <c r="V96" s="219"/>
      <c r="W96" s="157"/>
      <c r="X96" s="157"/>
      <c r="Y96" s="157"/>
      <c r="Z96" s="157"/>
      <c r="AA96" s="157"/>
      <c r="AB96" s="157"/>
      <c r="AC96" s="157"/>
      <c r="AD96" s="160"/>
      <c r="AE96" s="160"/>
      <c r="AF96" s="160">
        <v>200</v>
      </c>
      <c r="AG96" s="160">
        <f>SUM(AE96:AF96)</f>
        <v>200</v>
      </c>
      <c r="AH96" s="160"/>
      <c r="AI96" s="160">
        <f>SUM(AG96:AH96)</f>
        <v>200</v>
      </c>
      <c r="AJ96" s="222">
        <v>200</v>
      </c>
      <c r="AK96" s="223">
        <f>SUM(AJ96/AI96)</f>
        <v>1</v>
      </c>
    </row>
    <row r="97" spans="1:37" ht="12.75">
      <c r="A97" s="2"/>
      <c r="B97" s="2"/>
      <c r="C97" s="2"/>
      <c r="D97" s="7" t="s">
        <v>505</v>
      </c>
      <c r="E97" s="2"/>
      <c r="F97" s="2"/>
      <c r="G97" s="26" t="s">
        <v>585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218"/>
      <c r="V97" s="219"/>
      <c r="W97" s="157"/>
      <c r="X97" s="157"/>
      <c r="Y97" s="157"/>
      <c r="Z97" s="157"/>
      <c r="AA97" s="157"/>
      <c r="AB97" s="157"/>
      <c r="AC97" s="159"/>
      <c r="AD97" s="160"/>
      <c r="AE97" s="160"/>
      <c r="AF97" s="160"/>
      <c r="AG97" s="161"/>
      <c r="AH97" s="160"/>
      <c r="AI97" s="161"/>
      <c r="AJ97" s="222"/>
      <c r="AK97" s="223"/>
    </row>
    <row r="98" spans="1:37" ht="29.25" customHeight="1">
      <c r="A98" s="1"/>
      <c r="B98" s="1"/>
      <c r="C98" s="1"/>
      <c r="D98" s="13" t="s">
        <v>507</v>
      </c>
      <c r="E98" s="1"/>
      <c r="F98" s="1"/>
      <c r="G98" s="70" t="s">
        <v>618</v>
      </c>
      <c r="H98" s="157"/>
      <c r="I98" s="157">
        <v>1181</v>
      </c>
      <c r="J98" s="157">
        <f t="shared" si="29"/>
        <v>1181</v>
      </c>
      <c r="K98" s="157"/>
      <c r="L98" s="157">
        <f>SUM(J98:K98)</f>
        <v>1181</v>
      </c>
      <c r="M98" s="157">
        <v>-1181</v>
      </c>
      <c r="N98" s="157">
        <f>SUM(L98:M98)</f>
        <v>0</v>
      </c>
      <c r="O98" s="157"/>
      <c r="P98" s="157">
        <f>SUM(N98:O98)</f>
        <v>0</v>
      </c>
      <c r="Q98" s="157"/>
      <c r="R98" s="157">
        <f>SUM(P98:Q98)</f>
        <v>0</v>
      </c>
      <c r="S98" s="157"/>
      <c r="T98" s="157">
        <f>SUM(R98:S98)</f>
        <v>0</v>
      </c>
      <c r="U98" s="218"/>
      <c r="V98" s="219"/>
      <c r="W98" s="157"/>
      <c r="X98" s="157"/>
      <c r="Y98" s="157"/>
      <c r="Z98" s="157"/>
      <c r="AA98" s="157"/>
      <c r="AB98" s="157"/>
      <c r="AC98" s="159"/>
      <c r="AD98" s="160"/>
      <c r="AE98" s="160"/>
      <c r="AF98" s="160"/>
      <c r="AG98" s="161"/>
      <c r="AH98" s="160"/>
      <c r="AI98" s="161"/>
      <c r="AJ98" s="222"/>
      <c r="AK98" s="223"/>
    </row>
    <row r="99" spans="1:37" ht="19.5">
      <c r="A99" s="1"/>
      <c r="B99" s="1"/>
      <c r="C99" s="1"/>
      <c r="D99" s="13" t="s">
        <v>509</v>
      </c>
      <c r="E99" s="1"/>
      <c r="F99" s="1"/>
      <c r="G99" s="70" t="s">
        <v>898</v>
      </c>
      <c r="H99" s="157"/>
      <c r="I99" s="157"/>
      <c r="J99" s="157">
        <f t="shared" si="29"/>
        <v>0</v>
      </c>
      <c r="K99" s="157"/>
      <c r="L99" s="157">
        <f>SUM(J99:K99)</f>
        <v>0</v>
      </c>
      <c r="M99" s="157"/>
      <c r="N99" s="157">
        <f>SUM(L99:M99)</f>
        <v>0</v>
      </c>
      <c r="O99" s="157"/>
      <c r="P99" s="157">
        <f>SUM(N99:O99)</f>
        <v>0</v>
      </c>
      <c r="Q99" s="157">
        <v>1700</v>
      </c>
      <c r="R99" s="157">
        <f>SUM(P99:Q99)</f>
        <v>1700</v>
      </c>
      <c r="S99" s="157"/>
      <c r="T99" s="157">
        <f>SUM(R99:S99)</f>
        <v>1700</v>
      </c>
      <c r="U99" s="218">
        <v>1700</v>
      </c>
      <c r="V99" s="219">
        <f>SUM(U99/T99)</f>
        <v>1</v>
      </c>
      <c r="W99" s="157"/>
      <c r="X99" s="157"/>
      <c r="Y99" s="157"/>
      <c r="Z99" s="157"/>
      <c r="AA99" s="157"/>
      <c r="AB99" s="157"/>
      <c r="AC99" s="159"/>
      <c r="AD99" s="160"/>
      <c r="AE99" s="160"/>
      <c r="AF99" s="160"/>
      <c r="AG99" s="161"/>
      <c r="AH99" s="160"/>
      <c r="AI99" s="161"/>
      <c r="AJ99" s="222"/>
      <c r="AK99" s="223"/>
    </row>
    <row r="100" spans="1:37" ht="12.75">
      <c r="A100" s="1"/>
      <c r="B100" s="1"/>
      <c r="C100" s="1"/>
      <c r="D100" s="13" t="s">
        <v>511</v>
      </c>
      <c r="E100" s="1"/>
      <c r="F100" s="1"/>
      <c r="G100" s="28" t="s">
        <v>588</v>
      </c>
      <c r="H100" s="157"/>
      <c r="I100" s="157"/>
      <c r="J100" s="157">
        <f t="shared" si="29"/>
        <v>0</v>
      </c>
      <c r="K100" s="157"/>
      <c r="L100" s="157">
        <f>SUM(J100:K100)</f>
        <v>0</v>
      </c>
      <c r="M100" s="157"/>
      <c r="N100" s="157">
        <f>SUM(L100:M100)</f>
        <v>0</v>
      </c>
      <c r="O100" s="157"/>
      <c r="P100" s="157">
        <f>SUM(N100:O100)</f>
        <v>0</v>
      </c>
      <c r="Q100" s="157"/>
      <c r="R100" s="157">
        <f>SUM(P100:Q100)</f>
        <v>0</v>
      </c>
      <c r="S100" s="157"/>
      <c r="T100" s="157">
        <f>SUM(R100:S100)</f>
        <v>0</v>
      </c>
      <c r="U100" s="218"/>
      <c r="V100" s="219"/>
      <c r="W100" s="157"/>
      <c r="X100" s="157"/>
      <c r="Y100" s="157"/>
      <c r="Z100" s="157"/>
      <c r="AA100" s="157"/>
      <c r="AB100" s="157"/>
      <c r="AC100" s="159"/>
      <c r="AD100" s="160"/>
      <c r="AE100" s="160"/>
      <c r="AF100" s="160"/>
      <c r="AG100" s="161"/>
      <c r="AH100" s="160"/>
      <c r="AI100" s="161"/>
      <c r="AJ100" s="222"/>
      <c r="AK100" s="223"/>
    </row>
    <row r="101" spans="1:37" ht="12.75" hidden="1">
      <c r="A101" s="1"/>
      <c r="B101" s="1"/>
      <c r="C101" s="1"/>
      <c r="D101" s="15"/>
      <c r="E101" s="16"/>
      <c r="F101" s="16"/>
      <c r="G101" s="37"/>
      <c r="H101" s="157"/>
      <c r="I101" s="157"/>
      <c r="J101" s="157">
        <f t="shared" si="29"/>
        <v>0</v>
      </c>
      <c r="K101" s="157"/>
      <c r="L101" s="157">
        <f>SUM(J101:K101)</f>
        <v>0</v>
      </c>
      <c r="M101" s="157"/>
      <c r="N101" s="157">
        <f>SUM(L101:M101)</f>
        <v>0</v>
      </c>
      <c r="O101" s="157"/>
      <c r="P101" s="157">
        <f>SUM(N101:O101)</f>
        <v>0</v>
      </c>
      <c r="Q101" s="157"/>
      <c r="R101" s="157">
        <f>SUM(P101:Q101)</f>
        <v>0</v>
      </c>
      <c r="S101" s="157"/>
      <c r="T101" s="157">
        <f>SUM(R101:S101)</f>
        <v>0</v>
      </c>
      <c r="U101" s="218"/>
      <c r="V101" s="219" t="e">
        <f>SUM(U101/T101)</f>
        <v>#DIV/0!</v>
      </c>
      <c r="W101" s="157"/>
      <c r="X101" s="157"/>
      <c r="Y101" s="157"/>
      <c r="Z101" s="157"/>
      <c r="AA101" s="157"/>
      <c r="AB101" s="157"/>
      <c r="AC101" s="159"/>
      <c r="AD101" s="160"/>
      <c r="AE101" s="160"/>
      <c r="AF101" s="160"/>
      <c r="AG101" s="161"/>
      <c r="AH101" s="160"/>
      <c r="AI101" s="161"/>
      <c r="AJ101" s="222"/>
      <c r="AK101" s="223"/>
    </row>
    <row r="102" spans="1:37" ht="21.75" customHeight="1">
      <c r="A102" s="1"/>
      <c r="B102" s="1"/>
      <c r="C102" s="1"/>
      <c r="D102" s="7" t="s">
        <v>547</v>
      </c>
      <c r="E102" s="2"/>
      <c r="F102" s="296" t="s">
        <v>594</v>
      </c>
      <c r="G102" s="298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218"/>
      <c r="V102" s="219"/>
      <c r="W102" s="157"/>
      <c r="X102" s="157"/>
      <c r="Y102" s="157"/>
      <c r="Z102" s="157"/>
      <c r="AA102" s="157"/>
      <c r="AB102" s="157"/>
      <c r="AC102" s="159"/>
      <c r="AD102" s="160"/>
      <c r="AE102" s="160"/>
      <c r="AF102" s="160"/>
      <c r="AG102" s="161"/>
      <c r="AH102" s="160"/>
      <c r="AI102" s="161"/>
      <c r="AJ102" s="222"/>
      <c r="AK102" s="223"/>
    </row>
    <row r="103" spans="1:37" ht="12.75">
      <c r="A103" s="1"/>
      <c r="B103" s="1"/>
      <c r="C103" s="1"/>
      <c r="D103" s="13" t="s">
        <v>549</v>
      </c>
      <c r="E103" s="1"/>
      <c r="F103" s="1"/>
      <c r="G103" s="28" t="s">
        <v>870</v>
      </c>
      <c r="H103" s="157"/>
      <c r="I103" s="157"/>
      <c r="J103" s="157"/>
      <c r="K103" s="157"/>
      <c r="L103" s="157"/>
      <c r="M103" s="157"/>
      <c r="N103" s="157"/>
      <c r="O103" s="157"/>
      <c r="P103" s="157">
        <f>SUM(O103)</f>
        <v>0</v>
      </c>
      <c r="Q103" s="157"/>
      <c r="R103" s="157">
        <f>SUM(P103:Q103)</f>
        <v>0</v>
      </c>
      <c r="S103" s="157"/>
      <c r="T103" s="157">
        <f>SUM(R103:S103)</f>
        <v>0</v>
      </c>
      <c r="U103" s="218"/>
      <c r="V103" s="219"/>
      <c r="W103" s="157"/>
      <c r="X103" s="157"/>
      <c r="Y103" s="157"/>
      <c r="Z103" s="157"/>
      <c r="AA103" s="157"/>
      <c r="AB103" s="157"/>
      <c r="AC103" s="159"/>
      <c r="AD103" s="160"/>
      <c r="AE103" s="160"/>
      <c r="AF103" s="160"/>
      <c r="AG103" s="161"/>
      <c r="AH103" s="160"/>
      <c r="AI103" s="161"/>
      <c r="AJ103" s="222"/>
      <c r="AK103" s="223"/>
    </row>
    <row r="104" spans="1:37" ht="12.75">
      <c r="A104" s="1"/>
      <c r="B104" s="1"/>
      <c r="C104" s="1"/>
      <c r="D104" s="7"/>
      <c r="E104" s="1"/>
      <c r="F104" s="1"/>
      <c r="G104" s="28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218"/>
      <c r="V104" s="219"/>
      <c r="W104" s="157"/>
      <c r="X104" s="157"/>
      <c r="Y104" s="157"/>
      <c r="Z104" s="157"/>
      <c r="AA104" s="157"/>
      <c r="AB104" s="157"/>
      <c r="AC104" s="159"/>
      <c r="AD104" s="160"/>
      <c r="AE104" s="160"/>
      <c r="AF104" s="160"/>
      <c r="AG104" s="161"/>
      <c r="AH104" s="160"/>
      <c r="AI104" s="161"/>
      <c r="AJ104" s="222"/>
      <c r="AK104" s="223"/>
    </row>
    <row r="105" spans="1:37" ht="12.75">
      <c r="A105" s="2"/>
      <c r="B105" s="2"/>
      <c r="C105" s="2"/>
      <c r="D105" s="7"/>
      <c r="E105" s="2"/>
      <c r="F105" s="2"/>
      <c r="G105" s="26" t="s">
        <v>608</v>
      </c>
      <c r="H105" s="163">
        <f aca="true" t="shared" si="30" ref="H105:M105">SUM(H87:H104)</f>
        <v>5789</v>
      </c>
      <c r="I105" s="163">
        <f t="shared" si="30"/>
        <v>0</v>
      </c>
      <c r="J105" s="163">
        <f t="shared" si="30"/>
        <v>5789</v>
      </c>
      <c r="K105" s="163">
        <f t="shared" si="30"/>
        <v>0</v>
      </c>
      <c r="L105" s="163">
        <f t="shared" si="30"/>
        <v>5789</v>
      </c>
      <c r="M105" s="163">
        <f t="shared" si="30"/>
        <v>35177</v>
      </c>
      <c r="N105" s="163">
        <f>SUM(L105:M105)</f>
        <v>40966</v>
      </c>
      <c r="O105" s="163">
        <f aca="true" t="shared" si="31" ref="O105:U105">SUM(O87:O104)</f>
        <v>2349</v>
      </c>
      <c r="P105" s="163">
        <f t="shared" si="31"/>
        <v>43315</v>
      </c>
      <c r="Q105" s="163">
        <f t="shared" si="31"/>
        <v>1330</v>
      </c>
      <c r="R105" s="163">
        <f t="shared" si="31"/>
        <v>44645</v>
      </c>
      <c r="S105" s="163">
        <f t="shared" si="31"/>
        <v>0</v>
      </c>
      <c r="T105" s="163">
        <f t="shared" si="31"/>
        <v>44645</v>
      </c>
      <c r="U105" s="220">
        <f t="shared" si="31"/>
        <v>31766</v>
      </c>
      <c r="V105" s="221">
        <f>SUM(U105/T105)</f>
        <v>0.7115242468361519</v>
      </c>
      <c r="W105" s="163">
        <f aca="true" t="shared" si="32" ref="W105:AB105">SUM(W82:W104)</f>
        <v>129</v>
      </c>
      <c r="X105" s="163">
        <f t="shared" si="32"/>
        <v>0</v>
      </c>
      <c r="Y105" s="163">
        <f t="shared" si="32"/>
        <v>129</v>
      </c>
      <c r="Z105" s="163">
        <f t="shared" si="32"/>
        <v>0</v>
      </c>
      <c r="AA105" s="163">
        <f t="shared" si="32"/>
        <v>129</v>
      </c>
      <c r="AB105" s="163">
        <f t="shared" si="32"/>
        <v>0</v>
      </c>
      <c r="AC105" s="163">
        <f>SUM(AA105:AB105)</f>
        <v>129</v>
      </c>
      <c r="AD105" s="163">
        <f aca="true" t="shared" si="33" ref="AD105:AJ105">SUM(AD82:AD104)</f>
        <v>2496</v>
      </c>
      <c r="AE105" s="163">
        <f t="shared" si="33"/>
        <v>2625</v>
      </c>
      <c r="AF105" s="163">
        <f t="shared" si="33"/>
        <v>200</v>
      </c>
      <c r="AG105" s="163">
        <f t="shared" si="33"/>
        <v>2825</v>
      </c>
      <c r="AH105" s="163">
        <f t="shared" si="33"/>
        <v>2610</v>
      </c>
      <c r="AI105" s="163">
        <f t="shared" si="33"/>
        <v>5435</v>
      </c>
      <c r="AJ105" s="220">
        <f t="shared" si="33"/>
        <v>9403</v>
      </c>
      <c r="AK105" s="221">
        <f>SUM(AJ105/AI105)</f>
        <v>1.7300827966881325</v>
      </c>
    </row>
    <row r="106" spans="1:37" ht="12.75">
      <c r="A106" s="2"/>
      <c r="B106" s="2"/>
      <c r="C106" s="2"/>
      <c r="D106" s="7"/>
      <c r="E106" s="2"/>
      <c r="F106" s="2"/>
      <c r="G106" s="26"/>
      <c r="H106" s="157"/>
      <c r="I106" s="157"/>
      <c r="J106" s="157"/>
      <c r="K106" s="157"/>
      <c r="L106" s="163"/>
      <c r="M106" s="163"/>
      <c r="N106" s="163"/>
      <c r="O106" s="163"/>
      <c r="P106" s="163"/>
      <c r="Q106" s="163"/>
      <c r="R106" s="163"/>
      <c r="S106" s="163"/>
      <c r="T106" s="163"/>
      <c r="U106" s="220"/>
      <c r="V106" s="219"/>
      <c r="W106" s="157"/>
      <c r="X106" s="157"/>
      <c r="Y106" s="157"/>
      <c r="Z106" s="157"/>
      <c r="AA106" s="157"/>
      <c r="AB106" s="157"/>
      <c r="AC106" s="159"/>
      <c r="AD106" s="160"/>
      <c r="AE106" s="160"/>
      <c r="AF106" s="160"/>
      <c r="AG106" s="161"/>
      <c r="AH106" s="160"/>
      <c r="AI106" s="161"/>
      <c r="AJ106" s="222"/>
      <c r="AK106" s="223"/>
    </row>
    <row r="107" spans="1:37" ht="12.75">
      <c r="A107" s="2"/>
      <c r="B107" s="2">
        <v>9</v>
      </c>
      <c r="C107" s="2"/>
      <c r="D107" s="7"/>
      <c r="E107" s="323" t="s">
        <v>619</v>
      </c>
      <c r="F107" s="323"/>
      <c r="G107" s="302"/>
      <c r="H107" s="157"/>
      <c r="I107" s="157"/>
      <c r="J107" s="157"/>
      <c r="K107" s="157"/>
      <c r="L107" s="163"/>
      <c r="M107" s="163"/>
      <c r="N107" s="163"/>
      <c r="O107" s="163"/>
      <c r="P107" s="163"/>
      <c r="Q107" s="163"/>
      <c r="R107" s="163"/>
      <c r="S107" s="163"/>
      <c r="T107" s="163"/>
      <c r="U107" s="220"/>
      <c r="V107" s="219"/>
      <c r="W107" s="157"/>
      <c r="X107" s="157"/>
      <c r="Y107" s="157"/>
      <c r="Z107" s="157"/>
      <c r="AA107" s="157"/>
      <c r="AB107" s="157"/>
      <c r="AC107" s="159"/>
      <c r="AD107" s="160"/>
      <c r="AE107" s="160"/>
      <c r="AF107" s="160"/>
      <c r="AG107" s="161"/>
      <c r="AH107" s="160"/>
      <c r="AI107" s="161"/>
      <c r="AJ107" s="222"/>
      <c r="AK107" s="223"/>
    </row>
    <row r="108" spans="1:37" ht="12.75">
      <c r="A108" s="2"/>
      <c r="B108" s="2"/>
      <c r="C108" s="8" t="s">
        <v>498</v>
      </c>
      <c r="D108" s="7"/>
      <c r="E108" s="2"/>
      <c r="F108" s="302" t="s">
        <v>499</v>
      </c>
      <c r="G108" s="303"/>
      <c r="H108" s="157"/>
      <c r="I108" s="157"/>
      <c r="J108" s="157"/>
      <c r="K108" s="157"/>
      <c r="L108" s="163"/>
      <c r="M108" s="163"/>
      <c r="N108" s="163"/>
      <c r="O108" s="163"/>
      <c r="P108" s="163"/>
      <c r="Q108" s="163"/>
      <c r="R108" s="163"/>
      <c r="S108" s="163"/>
      <c r="T108" s="163"/>
      <c r="U108" s="220"/>
      <c r="V108" s="219"/>
      <c r="W108" s="157"/>
      <c r="X108" s="157"/>
      <c r="Y108" s="157"/>
      <c r="Z108" s="157"/>
      <c r="AA108" s="157"/>
      <c r="AB108" s="157"/>
      <c r="AC108" s="159"/>
      <c r="AD108" s="160"/>
      <c r="AE108" s="160"/>
      <c r="AF108" s="160"/>
      <c r="AG108" s="161"/>
      <c r="AH108" s="160"/>
      <c r="AI108" s="161"/>
      <c r="AJ108" s="222"/>
      <c r="AK108" s="223"/>
    </row>
    <row r="109" spans="1:37" ht="12.75">
      <c r="A109" s="2"/>
      <c r="B109" s="9"/>
      <c r="C109" s="9"/>
      <c r="D109" s="7" t="s">
        <v>505</v>
      </c>
      <c r="E109" s="2"/>
      <c r="F109" s="2"/>
      <c r="G109" s="26" t="s">
        <v>506</v>
      </c>
      <c r="H109" s="157"/>
      <c r="I109" s="157"/>
      <c r="J109" s="157"/>
      <c r="K109" s="157"/>
      <c r="L109" s="163"/>
      <c r="M109" s="163"/>
      <c r="N109" s="163"/>
      <c r="O109" s="163"/>
      <c r="P109" s="163"/>
      <c r="Q109" s="163"/>
      <c r="R109" s="163"/>
      <c r="S109" s="163"/>
      <c r="T109" s="163"/>
      <c r="U109" s="220"/>
      <c r="V109" s="219"/>
      <c r="W109" s="157"/>
      <c r="X109" s="157"/>
      <c r="Y109" s="157"/>
      <c r="Z109" s="157"/>
      <c r="AA109" s="157"/>
      <c r="AB109" s="157"/>
      <c r="AC109" s="159"/>
      <c r="AD109" s="160"/>
      <c r="AE109" s="160"/>
      <c r="AF109" s="160"/>
      <c r="AG109" s="161"/>
      <c r="AH109" s="160"/>
      <c r="AI109" s="161"/>
      <c r="AJ109" s="222"/>
      <c r="AK109" s="223"/>
    </row>
    <row r="110" spans="1:37" ht="12.75">
      <c r="A110" s="1"/>
      <c r="B110" s="1"/>
      <c r="C110" s="1"/>
      <c r="D110" s="13"/>
      <c r="E110" s="1"/>
      <c r="F110" s="1"/>
      <c r="G110" s="28"/>
      <c r="H110" s="157"/>
      <c r="I110" s="157"/>
      <c r="J110" s="157"/>
      <c r="K110" s="157"/>
      <c r="L110" s="163"/>
      <c r="M110" s="163"/>
      <c r="N110" s="163"/>
      <c r="O110" s="163"/>
      <c r="P110" s="163"/>
      <c r="Q110" s="163"/>
      <c r="R110" s="163"/>
      <c r="S110" s="163"/>
      <c r="T110" s="163"/>
      <c r="U110" s="220"/>
      <c r="V110" s="219"/>
      <c r="W110" s="157"/>
      <c r="X110" s="157"/>
      <c r="Y110" s="157"/>
      <c r="Z110" s="157"/>
      <c r="AA110" s="157"/>
      <c r="AB110" s="157"/>
      <c r="AC110" s="157"/>
      <c r="AD110" s="160"/>
      <c r="AE110" s="160"/>
      <c r="AF110" s="160"/>
      <c r="AG110" s="161"/>
      <c r="AH110" s="160"/>
      <c r="AI110" s="161"/>
      <c r="AJ110" s="222"/>
      <c r="AK110" s="223"/>
    </row>
    <row r="111" spans="1:37" ht="12.75" hidden="1">
      <c r="A111" s="1"/>
      <c r="B111" s="1"/>
      <c r="C111" s="1"/>
      <c r="D111" s="13"/>
      <c r="E111" s="1"/>
      <c r="F111" s="1"/>
      <c r="G111" s="28"/>
      <c r="H111" s="157"/>
      <c r="I111" s="157"/>
      <c r="J111" s="157"/>
      <c r="K111" s="157"/>
      <c r="L111" s="163"/>
      <c r="M111" s="163"/>
      <c r="N111" s="163"/>
      <c r="O111" s="163"/>
      <c r="P111" s="163"/>
      <c r="Q111" s="163"/>
      <c r="R111" s="163"/>
      <c r="S111" s="163"/>
      <c r="T111" s="163"/>
      <c r="U111" s="220"/>
      <c r="V111" s="219"/>
      <c r="W111" s="157"/>
      <c r="X111" s="157"/>
      <c r="Y111" s="157"/>
      <c r="Z111" s="157"/>
      <c r="AA111" s="157"/>
      <c r="AB111" s="157"/>
      <c r="AC111" s="157"/>
      <c r="AD111" s="160"/>
      <c r="AE111" s="160"/>
      <c r="AF111" s="160"/>
      <c r="AG111" s="161"/>
      <c r="AH111" s="160"/>
      <c r="AI111" s="161"/>
      <c r="AJ111" s="222"/>
      <c r="AK111" s="223"/>
    </row>
    <row r="112" spans="1:37" ht="12.75">
      <c r="A112" s="2"/>
      <c r="B112" s="2"/>
      <c r="C112" s="2"/>
      <c r="D112" s="7" t="s">
        <v>521</v>
      </c>
      <c r="E112" s="2"/>
      <c r="F112" s="293" t="s">
        <v>522</v>
      </c>
      <c r="G112" s="295"/>
      <c r="H112" s="157"/>
      <c r="I112" s="157"/>
      <c r="J112" s="157"/>
      <c r="K112" s="157"/>
      <c r="L112" s="163"/>
      <c r="M112" s="163"/>
      <c r="N112" s="163"/>
      <c r="O112" s="163"/>
      <c r="P112" s="163"/>
      <c r="Q112" s="163"/>
      <c r="R112" s="163"/>
      <c r="S112" s="163"/>
      <c r="T112" s="163"/>
      <c r="U112" s="220"/>
      <c r="V112" s="219"/>
      <c r="W112" s="157"/>
      <c r="X112" s="157"/>
      <c r="Y112" s="157"/>
      <c r="Z112" s="157"/>
      <c r="AA112" s="157"/>
      <c r="AB112" s="157"/>
      <c r="AC112" s="157"/>
      <c r="AD112" s="160"/>
      <c r="AE112" s="160"/>
      <c r="AF112" s="160"/>
      <c r="AG112" s="161"/>
      <c r="AH112" s="160"/>
      <c r="AI112" s="161"/>
      <c r="AJ112" s="222"/>
      <c r="AK112" s="223"/>
    </row>
    <row r="113" spans="1:37" ht="19.5">
      <c r="A113" s="1"/>
      <c r="B113" s="1"/>
      <c r="C113" s="1"/>
      <c r="D113" s="13" t="s">
        <v>523</v>
      </c>
      <c r="E113" s="1"/>
      <c r="F113" s="1"/>
      <c r="G113" s="69" t="s">
        <v>967</v>
      </c>
      <c r="H113" s="157"/>
      <c r="I113" s="157"/>
      <c r="J113" s="157"/>
      <c r="K113" s="157"/>
      <c r="L113" s="163"/>
      <c r="M113" s="163"/>
      <c r="N113" s="163"/>
      <c r="O113" s="163"/>
      <c r="P113" s="163"/>
      <c r="Q113" s="163"/>
      <c r="R113" s="163"/>
      <c r="S113" s="163"/>
      <c r="T113" s="163"/>
      <c r="U113" s="220"/>
      <c r="V113" s="219"/>
      <c r="W113" s="157">
        <v>19923</v>
      </c>
      <c r="X113" s="157"/>
      <c r="Y113" s="157">
        <f aca="true" t="shared" si="34" ref="Y113:Y121">SUM(W113:X113)</f>
        <v>19923</v>
      </c>
      <c r="Z113" s="157"/>
      <c r="AA113" s="157">
        <f aca="true" t="shared" si="35" ref="AA113:AA121">SUM(Y113:Z113)</f>
        <v>19923</v>
      </c>
      <c r="AB113" s="157"/>
      <c r="AC113" s="157">
        <f aca="true" t="shared" si="36" ref="AC113:AC144">SUM(AA113:AB113)</f>
        <v>19923</v>
      </c>
      <c r="AD113" s="160"/>
      <c r="AE113" s="160">
        <f>SUM(AC113:AD113)</f>
        <v>19923</v>
      </c>
      <c r="AF113" s="160"/>
      <c r="AG113" s="160">
        <f>SUM(AE113:AF113)</f>
        <v>19923</v>
      </c>
      <c r="AH113" s="160">
        <v>-840</v>
      </c>
      <c r="AI113" s="160">
        <f>SUM(AG113:AH113)</f>
        <v>19083</v>
      </c>
      <c r="AJ113" s="222">
        <v>19083</v>
      </c>
      <c r="AK113" s="223">
        <f aca="true" t="shared" si="37" ref="AK113:AK121">SUM(AJ113/AI113)</f>
        <v>1</v>
      </c>
    </row>
    <row r="114" spans="1:37" ht="39">
      <c r="A114" s="1"/>
      <c r="B114" s="1"/>
      <c r="C114" s="1"/>
      <c r="D114" s="13" t="s">
        <v>525</v>
      </c>
      <c r="E114" s="1"/>
      <c r="F114" s="1"/>
      <c r="G114" s="69" t="s">
        <v>526</v>
      </c>
      <c r="H114" s="157"/>
      <c r="I114" s="157"/>
      <c r="J114" s="157"/>
      <c r="K114" s="157"/>
      <c r="L114" s="163"/>
      <c r="M114" s="163"/>
      <c r="N114" s="163"/>
      <c r="O114" s="163"/>
      <c r="P114" s="163"/>
      <c r="Q114" s="163"/>
      <c r="R114" s="163"/>
      <c r="S114" s="163"/>
      <c r="T114" s="163"/>
      <c r="U114" s="220"/>
      <c r="V114" s="219"/>
      <c r="W114" s="157">
        <v>23580</v>
      </c>
      <c r="X114" s="157"/>
      <c r="Y114" s="157">
        <f t="shared" si="34"/>
        <v>23580</v>
      </c>
      <c r="Z114" s="157"/>
      <c r="AA114" s="157">
        <f t="shared" si="35"/>
        <v>23580</v>
      </c>
      <c r="AB114" s="157">
        <v>-2308</v>
      </c>
      <c r="AC114" s="157">
        <f t="shared" si="36"/>
        <v>21272</v>
      </c>
      <c r="AD114" s="160"/>
      <c r="AE114" s="160">
        <f aca="true" t="shared" si="38" ref="AE114:AE144">SUM(AC114:AD114)</f>
        <v>21272</v>
      </c>
      <c r="AF114" s="160"/>
      <c r="AG114" s="160">
        <f aca="true" t="shared" si="39" ref="AG114:AG144">SUM(AE114:AF114)</f>
        <v>21272</v>
      </c>
      <c r="AH114" s="160">
        <v>-21272</v>
      </c>
      <c r="AI114" s="160">
        <f aca="true" t="shared" si="40" ref="AI114:AI143">SUM(AG114:AH114)</f>
        <v>0</v>
      </c>
      <c r="AJ114" s="222"/>
      <c r="AK114" s="223"/>
    </row>
    <row r="115" spans="1:37" ht="30.75" customHeight="1">
      <c r="A115" s="1"/>
      <c r="B115" s="1"/>
      <c r="C115" s="1"/>
      <c r="D115" s="13"/>
      <c r="E115" s="1"/>
      <c r="F115" s="1"/>
      <c r="G115" s="69" t="s">
        <v>968</v>
      </c>
      <c r="H115" s="157"/>
      <c r="I115" s="157"/>
      <c r="J115" s="157"/>
      <c r="K115" s="157"/>
      <c r="L115" s="163"/>
      <c r="M115" s="163"/>
      <c r="N115" s="163"/>
      <c r="O115" s="163"/>
      <c r="P115" s="163"/>
      <c r="Q115" s="163"/>
      <c r="R115" s="163"/>
      <c r="S115" s="163"/>
      <c r="T115" s="163"/>
      <c r="U115" s="220"/>
      <c r="V115" s="219"/>
      <c r="W115" s="157"/>
      <c r="X115" s="157"/>
      <c r="Y115" s="157"/>
      <c r="Z115" s="157"/>
      <c r="AA115" s="157"/>
      <c r="AB115" s="157"/>
      <c r="AC115" s="157"/>
      <c r="AD115" s="160"/>
      <c r="AE115" s="160"/>
      <c r="AF115" s="160"/>
      <c r="AG115" s="160"/>
      <c r="AH115" s="160">
        <v>12124</v>
      </c>
      <c r="AI115" s="160">
        <f t="shared" si="40"/>
        <v>12124</v>
      </c>
      <c r="AJ115" s="222">
        <v>12124</v>
      </c>
      <c r="AK115" s="223">
        <f t="shared" si="37"/>
        <v>1</v>
      </c>
    </row>
    <row r="116" spans="1:37" ht="19.5">
      <c r="A116" s="1"/>
      <c r="B116" s="1"/>
      <c r="C116" s="1"/>
      <c r="D116" s="13"/>
      <c r="E116" s="1"/>
      <c r="F116" s="1"/>
      <c r="G116" s="69" t="s">
        <v>969</v>
      </c>
      <c r="H116" s="157"/>
      <c r="I116" s="157"/>
      <c r="J116" s="157"/>
      <c r="K116" s="157"/>
      <c r="L116" s="163"/>
      <c r="M116" s="163"/>
      <c r="N116" s="163"/>
      <c r="O116" s="163"/>
      <c r="P116" s="163"/>
      <c r="Q116" s="163"/>
      <c r="R116" s="163"/>
      <c r="S116" s="163"/>
      <c r="T116" s="163"/>
      <c r="U116" s="220"/>
      <c r="V116" s="219"/>
      <c r="W116" s="157"/>
      <c r="X116" s="157"/>
      <c r="Y116" s="157"/>
      <c r="Z116" s="157"/>
      <c r="AA116" s="157"/>
      <c r="AB116" s="157"/>
      <c r="AC116" s="157"/>
      <c r="AD116" s="160"/>
      <c r="AE116" s="160"/>
      <c r="AF116" s="160"/>
      <c r="AG116" s="160"/>
      <c r="AH116" s="160">
        <v>1836</v>
      </c>
      <c r="AI116" s="160">
        <f t="shared" si="40"/>
        <v>1836</v>
      </c>
      <c r="AJ116" s="222">
        <v>1836</v>
      </c>
      <c r="AK116" s="223">
        <f t="shared" si="37"/>
        <v>1</v>
      </c>
    </row>
    <row r="117" spans="1:37" ht="19.5">
      <c r="A117" s="1"/>
      <c r="B117" s="1"/>
      <c r="C117" s="1"/>
      <c r="D117" s="13"/>
      <c r="E117" s="1"/>
      <c r="F117" s="1"/>
      <c r="G117" s="69" t="s">
        <v>970</v>
      </c>
      <c r="H117" s="157"/>
      <c r="I117" s="157"/>
      <c r="J117" s="157"/>
      <c r="K117" s="157"/>
      <c r="L117" s="163"/>
      <c r="M117" s="163"/>
      <c r="N117" s="163"/>
      <c r="O117" s="163"/>
      <c r="P117" s="163"/>
      <c r="Q117" s="163"/>
      <c r="R117" s="163"/>
      <c r="S117" s="163"/>
      <c r="T117" s="163"/>
      <c r="U117" s="220"/>
      <c r="V117" s="219"/>
      <c r="W117" s="157"/>
      <c r="X117" s="157"/>
      <c r="Y117" s="157"/>
      <c r="Z117" s="157"/>
      <c r="AA117" s="157"/>
      <c r="AB117" s="157"/>
      <c r="AC117" s="157"/>
      <c r="AD117" s="160"/>
      <c r="AE117" s="160"/>
      <c r="AF117" s="160"/>
      <c r="AG117" s="160"/>
      <c r="AH117" s="160">
        <v>8364</v>
      </c>
      <c r="AI117" s="160">
        <f t="shared" si="40"/>
        <v>8364</v>
      </c>
      <c r="AJ117" s="222">
        <v>8364</v>
      </c>
      <c r="AK117" s="223">
        <f t="shared" si="37"/>
        <v>1</v>
      </c>
    </row>
    <row r="118" spans="1:37" ht="22.5">
      <c r="A118" s="1"/>
      <c r="B118" s="1"/>
      <c r="C118" s="1"/>
      <c r="D118" s="13" t="s">
        <v>527</v>
      </c>
      <c r="E118" s="1"/>
      <c r="F118" s="1"/>
      <c r="G118" s="33" t="s">
        <v>528</v>
      </c>
      <c r="H118" s="157"/>
      <c r="I118" s="157"/>
      <c r="J118" s="157"/>
      <c r="K118" s="157"/>
      <c r="L118" s="163"/>
      <c r="M118" s="163"/>
      <c r="N118" s="163"/>
      <c r="O118" s="163"/>
      <c r="P118" s="163"/>
      <c r="Q118" s="163"/>
      <c r="R118" s="163"/>
      <c r="S118" s="163"/>
      <c r="T118" s="163"/>
      <c r="U118" s="220"/>
      <c r="V118" s="219"/>
      <c r="W118" s="157">
        <v>2557</v>
      </c>
      <c r="X118" s="157"/>
      <c r="Y118" s="157">
        <f t="shared" si="34"/>
        <v>2557</v>
      </c>
      <c r="Z118" s="157"/>
      <c r="AA118" s="157">
        <f t="shared" si="35"/>
        <v>2557</v>
      </c>
      <c r="AB118" s="157"/>
      <c r="AC118" s="157">
        <f t="shared" si="36"/>
        <v>2557</v>
      </c>
      <c r="AD118" s="160"/>
      <c r="AE118" s="160">
        <f t="shared" si="38"/>
        <v>2557</v>
      </c>
      <c r="AF118" s="160"/>
      <c r="AG118" s="160">
        <f t="shared" si="39"/>
        <v>2557</v>
      </c>
      <c r="AH118" s="160"/>
      <c r="AI118" s="160">
        <f t="shared" si="40"/>
        <v>2557</v>
      </c>
      <c r="AJ118" s="222">
        <v>2557</v>
      </c>
      <c r="AK118" s="223">
        <f t="shared" si="37"/>
        <v>1</v>
      </c>
    </row>
    <row r="119" spans="1:37" ht="22.5">
      <c r="A119" s="1"/>
      <c r="B119" s="1"/>
      <c r="C119" s="1"/>
      <c r="D119" s="13" t="s">
        <v>529</v>
      </c>
      <c r="E119" s="1"/>
      <c r="F119" s="1"/>
      <c r="G119" s="33" t="s">
        <v>530</v>
      </c>
      <c r="H119" s="157"/>
      <c r="I119" s="157"/>
      <c r="J119" s="157"/>
      <c r="K119" s="157"/>
      <c r="L119" s="163"/>
      <c r="M119" s="163"/>
      <c r="N119" s="163"/>
      <c r="O119" s="163"/>
      <c r="P119" s="163"/>
      <c r="Q119" s="163"/>
      <c r="R119" s="163"/>
      <c r="S119" s="163"/>
      <c r="T119" s="163"/>
      <c r="U119" s="220"/>
      <c r="V119" s="219"/>
      <c r="W119" s="157">
        <v>9427</v>
      </c>
      <c r="X119" s="157"/>
      <c r="Y119" s="157">
        <f t="shared" si="34"/>
        <v>9427</v>
      </c>
      <c r="Z119" s="157"/>
      <c r="AA119" s="157">
        <f t="shared" si="35"/>
        <v>9427</v>
      </c>
      <c r="AB119" s="157">
        <v>55</v>
      </c>
      <c r="AC119" s="157">
        <f t="shared" si="36"/>
        <v>9482</v>
      </c>
      <c r="AD119" s="160"/>
      <c r="AE119" s="160">
        <f t="shared" si="38"/>
        <v>9482</v>
      </c>
      <c r="AF119" s="160"/>
      <c r="AG119" s="160">
        <f t="shared" si="39"/>
        <v>9482</v>
      </c>
      <c r="AH119" s="160"/>
      <c r="AI119" s="160">
        <f t="shared" si="40"/>
        <v>9482</v>
      </c>
      <c r="AJ119" s="222">
        <v>9482</v>
      </c>
      <c r="AK119" s="223">
        <f t="shared" si="37"/>
        <v>1</v>
      </c>
    </row>
    <row r="120" spans="1:37" ht="22.5">
      <c r="A120" s="1"/>
      <c r="B120" s="1"/>
      <c r="C120" s="1"/>
      <c r="D120" s="13" t="s">
        <v>531</v>
      </c>
      <c r="E120" s="1"/>
      <c r="F120" s="1"/>
      <c r="G120" s="33" t="s">
        <v>532</v>
      </c>
      <c r="H120" s="157"/>
      <c r="I120" s="157"/>
      <c r="J120" s="157"/>
      <c r="K120" s="157"/>
      <c r="L120" s="163"/>
      <c r="M120" s="163"/>
      <c r="N120" s="163"/>
      <c r="O120" s="163"/>
      <c r="P120" s="163"/>
      <c r="Q120" s="163"/>
      <c r="R120" s="163"/>
      <c r="S120" s="163"/>
      <c r="T120" s="163"/>
      <c r="U120" s="220"/>
      <c r="V120" s="219"/>
      <c r="W120" s="157">
        <v>1502</v>
      </c>
      <c r="X120" s="157"/>
      <c r="Y120" s="157">
        <f t="shared" si="34"/>
        <v>1502</v>
      </c>
      <c r="Z120" s="157"/>
      <c r="AA120" s="157">
        <f t="shared" si="35"/>
        <v>1502</v>
      </c>
      <c r="AB120" s="157"/>
      <c r="AC120" s="157">
        <f t="shared" si="36"/>
        <v>1502</v>
      </c>
      <c r="AD120" s="160"/>
      <c r="AE120" s="160">
        <f t="shared" si="38"/>
        <v>1502</v>
      </c>
      <c r="AF120" s="160"/>
      <c r="AG120" s="160">
        <f t="shared" si="39"/>
        <v>1502</v>
      </c>
      <c r="AH120" s="160">
        <v>1</v>
      </c>
      <c r="AI120" s="160">
        <f>SUM(AG120:AH120)</f>
        <v>1503</v>
      </c>
      <c r="AJ120" s="222">
        <v>1503</v>
      </c>
      <c r="AK120" s="223">
        <f t="shared" si="37"/>
        <v>1</v>
      </c>
    </row>
    <row r="121" spans="1:37" ht="19.5">
      <c r="A121" s="17"/>
      <c r="B121" s="1"/>
      <c r="C121" s="1"/>
      <c r="D121" s="13" t="s">
        <v>533</v>
      </c>
      <c r="E121" s="1"/>
      <c r="F121" s="1"/>
      <c r="G121" s="69" t="s">
        <v>0</v>
      </c>
      <c r="H121" s="157"/>
      <c r="I121" s="157"/>
      <c r="J121" s="157"/>
      <c r="K121" s="157"/>
      <c r="L121" s="163"/>
      <c r="M121" s="163"/>
      <c r="N121" s="163"/>
      <c r="O121" s="163"/>
      <c r="P121" s="163"/>
      <c r="Q121" s="163"/>
      <c r="R121" s="163"/>
      <c r="S121" s="163"/>
      <c r="T121" s="163"/>
      <c r="U121" s="220"/>
      <c r="V121" s="219"/>
      <c r="W121" s="157">
        <v>712</v>
      </c>
      <c r="X121" s="157"/>
      <c r="Y121" s="157">
        <f t="shared" si="34"/>
        <v>712</v>
      </c>
      <c r="Z121" s="157"/>
      <c r="AA121" s="157">
        <f t="shared" si="35"/>
        <v>712</v>
      </c>
      <c r="AB121" s="157"/>
      <c r="AC121" s="157">
        <f t="shared" si="36"/>
        <v>712</v>
      </c>
      <c r="AD121" s="160"/>
      <c r="AE121" s="160">
        <f t="shared" si="38"/>
        <v>712</v>
      </c>
      <c r="AF121" s="160"/>
      <c r="AG121" s="160">
        <f t="shared" si="39"/>
        <v>712</v>
      </c>
      <c r="AH121" s="160"/>
      <c r="AI121" s="160">
        <f t="shared" si="40"/>
        <v>712</v>
      </c>
      <c r="AJ121" s="222">
        <v>712</v>
      </c>
      <c r="AK121" s="223">
        <f t="shared" si="37"/>
        <v>1</v>
      </c>
    </row>
    <row r="122" spans="1:37" ht="12.75">
      <c r="A122" s="17"/>
      <c r="B122" s="1"/>
      <c r="C122" s="1"/>
      <c r="D122" s="13"/>
      <c r="E122" s="1"/>
      <c r="F122" s="1"/>
      <c r="G122" s="33" t="s">
        <v>796</v>
      </c>
      <c r="H122" s="157"/>
      <c r="I122" s="157"/>
      <c r="J122" s="157"/>
      <c r="K122" s="157"/>
      <c r="L122" s="163"/>
      <c r="M122" s="163"/>
      <c r="N122" s="163"/>
      <c r="O122" s="163"/>
      <c r="P122" s="163"/>
      <c r="Q122" s="163"/>
      <c r="R122" s="163"/>
      <c r="S122" s="163"/>
      <c r="T122" s="163"/>
      <c r="U122" s="220"/>
      <c r="V122" s="219"/>
      <c r="W122" s="157"/>
      <c r="X122" s="157"/>
      <c r="Y122" s="157"/>
      <c r="Z122" s="157"/>
      <c r="AA122" s="157"/>
      <c r="AB122" s="157"/>
      <c r="AC122" s="157"/>
      <c r="AD122" s="160"/>
      <c r="AE122" s="160">
        <f t="shared" si="38"/>
        <v>0</v>
      </c>
      <c r="AF122" s="160"/>
      <c r="AG122" s="160">
        <f t="shared" si="39"/>
        <v>0</v>
      </c>
      <c r="AH122" s="160"/>
      <c r="AI122" s="160">
        <f t="shared" si="40"/>
        <v>0</v>
      </c>
      <c r="AJ122" s="222"/>
      <c r="AK122" s="223"/>
    </row>
    <row r="123" spans="1:37" ht="22.5">
      <c r="A123" s="17"/>
      <c r="B123" s="1"/>
      <c r="C123" s="1"/>
      <c r="D123" s="13" t="s">
        <v>720</v>
      </c>
      <c r="E123" s="1"/>
      <c r="F123" s="1"/>
      <c r="G123" s="33" t="s">
        <v>1079</v>
      </c>
      <c r="H123" s="157"/>
      <c r="I123" s="157"/>
      <c r="J123" s="157"/>
      <c r="K123" s="157"/>
      <c r="L123" s="163"/>
      <c r="M123" s="163"/>
      <c r="N123" s="163"/>
      <c r="O123" s="163"/>
      <c r="P123" s="163"/>
      <c r="Q123" s="163"/>
      <c r="R123" s="163"/>
      <c r="S123" s="163"/>
      <c r="T123" s="163"/>
      <c r="U123" s="220"/>
      <c r="V123" s="219"/>
      <c r="W123" s="157"/>
      <c r="X123" s="157"/>
      <c r="Y123" s="157"/>
      <c r="Z123" s="157"/>
      <c r="AA123" s="157"/>
      <c r="AB123" s="157">
        <v>653</v>
      </c>
      <c r="AC123" s="157">
        <f t="shared" si="36"/>
        <v>653</v>
      </c>
      <c r="AD123" s="160"/>
      <c r="AE123" s="160">
        <f t="shared" si="38"/>
        <v>653</v>
      </c>
      <c r="AF123" s="160"/>
      <c r="AG123" s="160">
        <f t="shared" si="39"/>
        <v>653</v>
      </c>
      <c r="AH123" s="160"/>
      <c r="AI123" s="160">
        <f t="shared" si="40"/>
        <v>653</v>
      </c>
      <c r="AJ123" s="222">
        <v>653</v>
      </c>
      <c r="AK123" s="223">
        <f aca="true" t="shared" si="41" ref="AK123:AK136">SUM(AJ123/AI123)</f>
        <v>1</v>
      </c>
    </row>
    <row r="124" spans="1:37" ht="12.75">
      <c r="A124" s="17"/>
      <c r="B124" s="1"/>
      <c r="C124" s="1"/>
      <c r="D124" s="13" t="s">
        <v>721</v>
      </c>
      <c r="E124" s="1"/>
      <c r="F124" s="1"/>
      <c r="G124" s="69" t="s">
        <v>2</v>
      </c>
      <c r="H124" s="157"/>
      <c r="I124" s="157"/>
      <c r="J124" s="157"/>
      <c r="K124" s="157"/>
      <c r="L124" s="163"/>
      <c r="M124" s="163"/>
      <c r="N124" s="163"/>
      <c r="O124" s="163"/>
      <c r="P124" s="163"/>
      <c r="Q124" s="163"/>
      <c r="R124" s="163"/>
      <c r="S124" s="163"/>
      <c r="T124" s="163"/>
      <c r="U124" s="220"/>
      <c r="V124" s="219"/>
      <c r="W124" s="157"/>
      <c r="X124" s="157"/>
      <c r="Y124" s="157"/>
      <c r="Z124" s="157"/>
      <c r="AA124" s="157"/>
      <c r="AB124" s="157">
        <v>22</v>
      </c>
      <c r="AC124" s="157">
        <f t="shared" si="36"/>
        <v>22</v>
      </c>
      <c r="AD124" s="160"/>
      <c r="AE124" s="160">
        <f t="shared" si="38"/>
        <v>22</v>
      </c>
      <c r="AF124" s="160"/>
      <c r="AG124" s="160">
        <f t="shared" si="39"/>
        <v>22</v>
      </c>
      <c r="AH124" s="308">
        <v>74</v>
      </c>
      <c r="AI124" s="308">
        <f>SUM(AG124+AG125+AG126+AG127+AH124)</f>
        <v>5061</v>
      </c>
      <c r="AJ124" s="311">
        <v>5061</v>
      </c>
      <c r="AK124" s="329">
        <f t="shared" si="41"/>
        <v>1</v>
      </c>
    </row>
    <row r="125" spans="1:37" ht="29.25">
      <c r="A125" s="17"/>
      <c r="B125" s="1"/>
      <c r="C125" s="1"/>
      <c r="D125" s="13" t="s">
        <v>830</v>
      </c>
      <c r="E125" s="1"/>
      <c r="F125" s="1"/>
      <c r="G125" s="69" t="s">
        <v>971</v>
      </c>
      <c r="H125" s="157"/>
      <c r="I125" s="157"/>
      <c r="J125" s="157"/>
      <c r="K125" s="157"/>
      <c r="L125" s="163"/>
      <c r="M125" s="163"/>
      <c r="N125" s="163"/>
      <c r="O125" s="163"/>
      <c r="P125" s="163"/>
      <c r="Q125" s="163"/>
      <c r="R125" s="163"/>
      <c r="S125" s="163"/>
      <c r="T125" s="163"/>
      <c r="U125" s="220"/>
      <c r="V125" s="219"/>
      <c r="W125" s="157"/>
      <c r="X125" s="157"/>
      <c r="Y125" s="157"/>
      <c r="Z125" s="157"/>
      <c r="AA125" s="157"/>
      <c r="AB125" s="157">
        <v>2122</v>
      </c>
      <c r="AC125" s="157">
        <f t="shared" si="36"/>
        <v>2122</v>
      </c>
      <c r="AD125" s="160">
        <v>316</v>
      </c>
      <c r="AE125" s="160">
        <f t="shared" si="38"/>
        <v>2438</v>
      </c>
      <c r="AF125" s="160">
        <v>78</v>
      </c>
      <c r="AG125" s="160">
        <f t="shared" si="39"/>
        <v>2516</v>
      </c>
      <c r="AH125" s="309"/>
      <c r="AI125" s="309"/>
      <c r="AJ125" s="312"/>
      <c r="AK125" s="330"/>
    </row>
    <row r="126" spans="1:37" ht="29.25">
      <c r="A126" s="17"/>
      <c r="B126" s="1"/>
      <c r="C126" s="1"/>
      <c r="D126" s="13" t="s">
        <v>831</v>
      </c>
      <c r="E126" s="1"/>
      <c r="F126" s="1"/>
      <c r="G126" s="69" t="s">
        <v>972</v>
      </c>
      <c r="H126" s="157"/>
      <c r="I126" s="157"/>
      <c r="J126" s="157"/>
      <c r="K126" s="157"/>
      <c r="L126" s="163"/>
      <c r="M126" s="163"/>
      <c r="N126" s="163"/>
      <c r="O126" s="163"/>
      <c r="P126" s="163"/>
      <c r="Q126" s="163"/>
      <c r="R126" s="163"/>
      <c r="S126" s="163"/>
      <c r="T126" s="163"/>
      <c r="U126" s="220"/>
      <c r="V126" s="219"/>
      <c r="W126" s="157"/>
      <c r="X126" s="157"/>
      <c r="Y126" s="157"/>
      <c r="Z126" s="157"/>
      <c r="AA126" s="157"/>
      <c r="AB126" s="157">
        <v>751</v>
      </c>
      <c r="AC126" s="157">
        <f t="shared" si="36"/>
        <v>751</v>
      </c>
      <c r="AD126" s="160">
        <v>884</v>
      </c>
      <c r="AE126" s="160">
        <f t="shared" si="38"/>
        <v>1635</v>
      </c>
      <c r="AF126" s="160">
        <v>64</v>
      </c>
      <c r="AG126" s="160">
        <f t="shared" si="39"/>
        <v>1699</v>
      </c>
      <c r="AH126" s="309"/>
      <c r="AI126" s="309"/>
      <c r="AJ126" s="312"/>
      <c r="AK126" s="330"/>
    </row>
    <row r="127" spans="1:37" ht="29.25">
      <c r="A127" s="17"/>
      <c r="B127" s="1"/>
      <c r="C127" s="1"/>
      <c r="D127" s="13" t="s">
        <v>832</v>
      </c>
      <c r="E127" s="1"/>
      <c r="F127" s="1"/>
      <c r="G127" s="69" t="s">
        <v>973</v>
      </c>
      <c r="H127" s="157"/>
      <c r="I127" s="157"/>
      <c r="J127" s="157"/>
      <c r="K127" s="157"/>
      <c r="L127" s="163"/>
      <c r="M127" s="163"/>
      <c r="N127" s="163"/>
      <c r="O127" s="163"/>
      <c r="P127" s="163"/>
      <c r="Q127" s="163"/>
      <c r="R127" s="163"/>
      <c r="S127" s="163"/>
      <c r="T127" s="163"/>
      <c r="U127" s="220"/>
      <c r="V127" s="219"/>
      <c r="W127" s="157"/>
      <c r="X127" s="157"/>
      <c r="Y127" s="157"/>
      <c r="Z127" s="157"/>
      <c r="AA127" s="157"/>
      <c r="AB127" s="157">
        <v>488</v>
      </c>
      <c r="AC127" s="157">
        <f t="shared" si="36"/>
        <v>488</v>
      </c>
      <c r="AD127" s="160">
        <v>92</v>
      </c>
      <c r="AE127" s="160">
        <f t="shared" si="38"/>
        <v>580</v>
      </c>
      <c r="AF127" s="160">
        <v>170</v>
      </c>
      <c r="AG127" s="160">
        <f t="shared" si="39"/>
        <v>750</v>
      </c>
      <c r="AH127" s="310"/>
      <c r="AI127" s="310"/>
      <c r="AJ127" s="313"/>
      <c r="AK127" s="331"/>
    </row>
    <row r="128" spans="1:37" ht="33" customHeight="1">
      <c r="A128" s="17"/>
      <c r="B128" s="1"/>
      <c r="C128" s="1"/>
      <c r="D128" s="13" t="s">
        <v>833</v>
      </c>
      <c r="E128" s="1"/>
      <c r="F128" s="1"/>
      <c r="G128" s="69" t="s">
        <v>1078</v>
      </c>
      <c r="H128" s="157"/>
      <c r="I128" s="157"/>
      <c r="J128" s="157"/>
      <c r="K128" s="157"/>
      <c r="L128" s="163"/>
      <c r="M128" s="163"/>
      <c r="N128" s="163"/>
      <c r="O128" s="163"/>
      <c r="P128" s="163"/>
      <c r="Q128" s="163"/>
      <c r="R128" s="163"/>
      <c r="S128" s="163"/>
      <c r="T128" s="163"/>
      <c r="U128" s="220"/>
      <c r="V128" s="219"/>
      <c r="W128" s="157"/>
      <c r="X128" s="157"/>
      <c r="Y128" s="157"/>
      <c r="Z128" s="157"/>
      <c r="AA128" s="157"/>
      <c r="AB128" s="157">
        <v>1666</v>
      </c>
      <c r="AC128" s="157">
        <f t="shared" si="36"/>
        <v>1666</v>
      </c>
      <c r="AD128" s="160"/>
      <c r="AE128" s="160">
        <f t="shared" si="38"/>
        <v>1666</v>
      </c>
      <c r="AF128" s="160">
        <v>442</v>
      </c>
      <c r="AG128" s="160">
        <f t="shared" si="39"/>
        <v>2108</v>
      </c>
      <c r="AH128" s="160"/>
      <c r="AI128" s="160">
        <f t="shared" si="40"/>
        <v>2108</v>
      </c>
      <c r="AJ128" s="222">
        <v>2108</v>
      </c>
      <c r="AK128" s="223">
        <f t="shared" si="41"/>
        <v>1</v>
      </c>
    </row>
    <row r="129" spans="1:37" ht="23.25" customHeight="1">
      <c r="A129" s="17"/>
      <c r="B129" s="1"/>
      <c r="C129" s="1"/>
      <c r="D129" s="13"/>
      <c r="E129" s="1"/>
      <c r="F129" s="1"/>
      <c r="G129" s="69" t="s">
        <v>1</v>
      </c>
      <c r="H129" s="157"/>
      <c r="I129" s="157"/>
      <c r="J129" s="157"/>
      <c r="K129" s="157"/>
      <c r="L129" s="163"/>
      <c r="M129" s="163"/>
      <c r="N129" s="163"/>
      <c r="O129" s="163"/>
      <c r="P129" s="163"/>
      <c r="Q129" s="163"/>
      <c r="R129" s="163"/>
      <c r="S129" s="163"/>
      <c r="T129" s="163"/>
      <c r="U129" s="220"/>
      <c r="V129" s="219"/>
      <c r="W129" s="157"/>
      <c r="X129" s="157"/>
      <c r="Y129" s="157"/>
      <c r="Z129" s="157"/>
      <c r="AA129" s="157"/>
      <c r="AB129" s="157"/>
      <c r="AC129" s="157"/>
      <c r="AD129" s="160"/>
      <c r="AE129" s="160"/>
      <c r="AF129" s="160"/>
      <c r="AG129" s="160"/>
      <c r="AH129" s="160">
        <v>84</v>
      </c>
      <c r="AI129" s="160">
        <f t="shared" si="40"/>
        <v>84</v>
      </c>
      <c r="AJ129" s="222">
        <v>84</v>
      </c>
      <c r="AK129" s="223">
        <f t="shared" si="41"/>
        <v>1</v>
      </c>
    </row>
    <row r="130" spans="1:37" ht="12.75">
      <c r="A130" s="17"/>
      <c r="B130" s="1"/>
      <c r="C130" s="1"/>
      <c r="D130" s="13" t="s">
        <v>834</v>
      </c>
      <c r="E130" s="1"/>
      <c r="F130" s="1"/>
      <c r="G130" s="33" t="s">
        <v>800</v>
      </c>
      <c r="H130" s="157"/>
      <c r="I130" s="157"/>
      <c r="J130" s="157"/>
      <c r="K130" s="157"/>
      <c r="L130" s="163"/>
      <c r="M130" s="163"/>
      <c r="N130" s="163"/>
      <c r="O130" s="163"/>
      <c r="P130" s="163"/>
      <c r="Q130" s="163"/>
      <c r="R130" s="163"/>
      <c r="S130" s="163"/>
      <c r="T130" s="163"/>
      <c r="U130" s="220"/>
      <c r="V130" s="219"/>
      <c r="W130" s="157"/>
      <c r="X130" s="157"/>
      <c r="Y130" s="157"/>
      <c r="Z130" s="157"/>
      <c r="AA130" s="157"/>
      <c r="AB130" s="157">
        <v>993</v>
      </c>
      <c r="AC130" s="157">
        <f t="shared" si="36"/>
        <v>993</v>
      </c>
      <c r="AD130" s="160"/>
      <c r="AE130" s="160">
        <f t="shared" si="38"/>
        <v>993</v>
      </c>
      <c r="AF130" s="160">
        <v>425</v>
      </c>
      <c r="AG130" s="160">
        <f t="shared" si="39"/>
        <v>1418</v>
      </c>
      <c r="AH130" s="160">
        <v>299</v>
      </c>
      <c r="AI130" s="160">
        <f t="shared" si="40"/>
        <v>1717</v>
      </c>
      <c r="AJ130" s="222">
        <v>1717</v>
      </c>
      <c r="AK130" s="223">
        <f t="shared" si="41"/>
        <v>1</v>
      </c>
    </row>
    <row r="131" spans="1:37" ht="12.75">
      <c r="A131" s="17"/>
      <c r="B131" s="1"/>
      <c r="C131" s="1"/>
      <c r="D131" s="13" t="s">
        <v>835</v>
      </c>
      <c r="E131" s="1"/>
      <c r="F131" s="1"/>
      <c r="G131" s="33" t="s">
        <v>802</v>
      </c>
      <c r="H131" s="157"/>
      <c r="I131" s="157"/>
      <c r="J131" s="157"/>
      <c r="K131" s="157"/>
      <c r="L131" s="163"/>
      <c r="M131" s="163"/>
      <c r="N131" s="163"/>
      <c r="O131" s="163"/>
      <c r="P131" s="163"/>
      <c r="Q131" s="163"/>
      <c r="R131" s="163"/>
      <c r="S131" s="163"/>
      <c r="T131" s="163"/>
      <c r="U131" s="220"/>
      <c r="V131" s="219"/>
      <c r="W131" s="157"/>
      <c r="X131" s="157"/>
      <c r="Y131" s="157"/>
      <c r="Z131" s="157"/>
      <c r="AA131" s="157"/>
      <c r="AB131" s="157">
        <v>533</v>
      </c>
      <c r="AC131" s="157">
        <f t="shared" si="36"/>
        <v>533</v>
      </c>
      <c r="AD131" s="160">
        <v>5486</v>
      </c>
      <c r="AE131" s="160">
        <f t="shared" si="38"/>
        <v>6019</v>
      </c>
      <c r="AF131" s="160"/>
      <c r="AG131" s="160">
        <f t="shared" si="39"/>
        <v>6019</v>
      </c>
      <c r="AH131" s="160">
        <v>1493</v>
      </c>
      <c r="AI131" s="160">
        <f t="shared" si="40"/>
        <v>7512</v>
      </c>
      <c r="AJ131" s="222">
        <v>7512</v>
      </c>
      <c r="AK131" s="223">
        <f t="shared" si="41"/>
        <v>1</v>
      </c>
    </row>
    <row r="132" spans="1:37" ht="33.75">
      <c r="A132" s="17"/>
      <c r="B132" s="1"/>
      <c r="C132" s="1"/>
      <c r="D132" s="13" t="s">
        <v>836</v>
      </c>
      <c r="E132" s="1"/>
      <c r="F132" s="1"/>
      <c r="G132" s="33" t="s">
        <v>16</v>
      </c>
      <c r="H132" s="157"/>
      <c r="I132" s="157"/>
      <c r="J132" s="157"/>
      <c r="K132" s="157"/>
      <c r="L132" s="163"/>
      <c r="M132" s="163"/>
      <c r="N132" s="163"/>
      <c r="O132" s="163"/>
      <c r="P132" s="163"/>
      <c r="Q132" s="163"/>
      <c r="R132" s="163"/>
      <c r="S132" s="163"/>
      <c r="T132" s="163"/>
      <c r="U132" s="220"/>
      <c r="V132" s="219"/>
      <c r="W132" s="157"/>
      <c r="X132" s="157"/>
      <c r="Y132" s="157"/>
      <c r="Z132" s="157"/>
      <c r="AA132" s="157"/>
      <c r="AB132" s="157">
        <v>83</v>
      </c>
      <c r="AC132" s="157">
        <f t="shared" si="36"/>
        <v>83</v>
      </c>
      <c r="AD132" s="160"/>
      <c r="AE132" s="160">
        <f t="shared" si="38"/>
        <v>83</v>
      </c>
      <c r="AF132" s="160"/>
      <c r="AG132" s="160">
        <f t="shared" si="39"/>
        <v>83</v>
      </c>
      <c r="AH132" s="160"/>
      <c r="AI132" s="160">
        <f t="shared" si="40"/>
        <v>83</v>
      </c>
      <c r="AJ132" s="222">
        <v>83</v>
      </c>
      <c r="AK132" s="223">
        <f t="shared" si="41"/>
        <v>1</v>
      </c>
    </row>
    <row r="133" spans="1:37" ht="24" customHeight="1">
      <c r="A133" s="17"/>
      <c r="B133" s="1"/>
      <c r="C133" s="1"/>
      <c r="D133" s="13"/>
      <c r="E133" s="1"/>
      <c r="F133" s="1"/>
      <c r="G133" s="33" t="s">
        <v>943</v>
      </c>
      <c r="H133" s="157"/>
      <c r="I133" s="157"/>
      <c r="J133" s="157"/>
      <c r="K133" s="157"/>
      <c r="L133" s="163"/>
      <c r="M133" s="163"/>
      <c r="N133" s="163"/>
      <c r="O133" s="163"/>
      <c r="P133" s="163"/>
      <c r="Q133" s="163"/>
      <c r="R133" s="163"/>
      <c r="S133" s="163"/>
      <c r="T133" s="163"/>
      <c r="U133" s="220"/>
      <c r="V133" s="219"/>
      <c r="W133" s="157"/>
      <c r="X133" s="157"/>
      <c r="Y133" s="157"/>
      <c r="Z133" s="157"/>
      <c r="AA133" s="157"/>
      <c r="AB133" s="157"/>
      <c r="AC133" s="157"/>
      <c r="AD133" s="160"/>
      <c r="AE133" s="160">
        <f t="shared" si="38"/>
        <v>0</v>
      </c>
      <c r="AF133" s="160"/>
      <c r="AG133" s="160">
        <f t="shared" si="39"/>
        <v>0</v>
      </c>
      <c r="AH133" s="160">
        <v>198</v>
      </c>
      <c r="AI133" s="160">
        <f t="shared" si="40"/>
        <v>198</v>
      </c>
      <c r="AJ133" s="222">
        <v>198</v>
      </c>
      <c r="AK133" s="223">
        <f t="shared" si="41"/>
        <v>1</v>
      </c>
    </row>
    <row r="134" spans="1:37" ht="16.5" customHeight="1">
      <c r="A134" s="17"/>
      <c r="B134" s="1"/>
      <c r="C134" s="1"/>
      <c r="D134" s="13"/>
      <c r="E134" s="1"/>
      <c r="F134" s="1"/>
      <c r="G134" s="33" t="s">
        <v>1077</v>
      </c>
      <c r="H134" s="157"/>
      <c r="I134" s="157"/>
      <c r="J134" s="157"/>
      <c r="K134" s="157"/>
      <c r="L134" s="163"/>
      <c r="M134" s="163"/>
      <c r="N134" s="163"/>
      <c r="O134" s="163"/>
      <c r="P134" s="163"/>
      <c r="Q134" s="163"/>
      <c r="R134" s="163"/>
      <c r="S134" s="163"/>
      <c r="T134" s="163"/>
      <c r="U134" s="220"/>
      <c r="V134" s="219"/>
      <c r="W134" s="157"/>
      <c r="X134" s="157"/>
      <c r="Y134" s="157"/>
      <c r="Z134" s="157"/>
      <c r="AA134" s="157"/>
      <c r="AB134" s="157"/>
      <c r="AC134" s="157"/>
      <c r="AD134" s="160"/>
      <c r="AE134" s="160"/>
      <c r="AF134" s="160"/>
      <c r="AG134" s="160"/>
      <c r="AH134" s="160">
        <v>442</v>
      </c>
      <c r="AI134" s="160">
        <f t="shared" si="40"/>
        <v>442</v>
      </c>
      <c r="AJ134" s="222">
        <v>442</v>
      </c>
      <c r="AK134" s="223">
        <f t="shared" si="41"/>
        <v>1</v>
      </c>
    </row>
    <row r="135" spans="1:37" ht="14.25" customHeight="1">
      <c r="A135" s="17"/>
      <c r="B135" s="1"/>
      <c r="C135" s="1"/>
      <c r="D135" s="13"/>
      <c r="E135" s="1"/>
      <c r="F135" s="1"/>
      <c r="G135" s="33" t="s">
        <v>1005</v>
      </c>
      <c r="H135" s="157"/>
      <c r="I135" s="157"/>
      <c r="J135" s="157"/>
      <c r="K135" s="157"/>
      <c r="L135" s="163"/>
      <c r="M135" s="163"/>
      <c r="N135" s="163"/>
      <c r="O135" s="163"/>
      <c r="P135" s="163"/>
      <c r="Q135" s="163"/>
      <c r="R135" s="163"/>
      <c r="S135" s="163"/>
      <c r="T135" s="163"/>
      <c r="U135" s="220"/>
      <c r="V135" s="219"/>
      <c r="W135" s="157"/>
      <c r="X135" s="157"/>
      <c r="Y135" s="157"/>
      <c r="Z135" s="157"/>
      <c r="AA135" s="157"/>
      <c r="AB135" s="157"/>
      <c r="AC135" s="157"/>
      <c r="AD135" s="160"/>
      <c r="AE135" s="160"/>
      <c r="AF135" s="160"/>
      <c r="AG135" s="160"/>
      <c r="AH135" s="160">
        <v>795</v>
      </c>
      <c r="AI135" s="160">
        <f t="shared" si="40"/>
        <v>795</v>
      </c>
      <c r="AJ135" s="222">
        <v>795</v>
      </c>
      <c r="AK135" s="223">
        <f t="shared" si="41"/>
        <v>1</v>
      </c>
    </row>
    <row r="136" spans="1:37" ht="22.5">
      <c r="A136" s="17"/>
      <c r="B136" s="1"/>
      <c r="C136" s="1"/>
      <c r="D136" s="13"/>
      <c r="E136" s="1"/>
      <c r="F136" s="1"/>
      <c r="G136" s="210" t="s">
        <v>961</v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220"/>
      <c r="V136" s="221"/>
      <c r="W136" s="163">
        <f aca="true" t="shared" si="42" ref="W136:AJ136">SUM(W113:W135)</f>
        <v>57701</v>
      </c>
      <c r="X136" s="163">
        <f t="shared" si="42"/>
        <v>0</v>
      </c>
      <c r="Y136" s="163">
        <f t="shared" si="42"/>
        <v>57701</v>
      </c>
      <c r="Z136" s="163">
        <f t="shared" si="42"/>
        <v>0</v>
      </c>
      <c r="AA136" s="163">
        <f t="shared" si="42"/>
        <v>57701</v>
      </c>
      <c r="AB136" s="163">
        <f t="shared" si="42"/>
        <v>5058</v>
      </c>
      <c r="AC136" s="163">
        <f t="shared" si="42"/>
        <v>62759</v>
      </c>
      <c r="AD136" s="163">
        <f t="shared" si="42"/>
        <v>6778</v>
      </c>
      <c r="AE136" s="163">
        <f t="shared" si="42"/>
        <v>69537</v>
      </c>
      <c r="AF136" s="163">
        <f t="shared" si="42"/>
        <v>1179</v>
      </c>
      <c r="AG136" s="163">
        <f t="shared" si="42"/>
        <v>70716</v>
      </c>
      <c r="AH136" s="163">
        <f t="shared" si="42"/>
        <v>3598</v>
      </c>
      <c r="AI136" s="163">
        <f t="shared" si="42"/>
        <v>74314</v>
      </c>
      <c r="AJ136" s="220">
        <f t="shared" si="42"/>
        <v>74314</v>
      </c>
      <c r="AK136" s="221">
        <f t="shared" si="41"/>
        <v>1</v>
      </c>
    </row>
    <row r="137" spans="1:37" ht="12.75">
      <c r="A137" s="17"/>
      <c r="B137" s="1"/>
      <c r="C137" s="1"/>
      <c r="D137" s="13"/>
      <c r="E137" s="1"/>
      <c r="F137" s="1"/>
      <c r="G137" s="33"/>
      <c r="H137" s="157"/>
      <c r="I137" s="157"/>
      <c r="J137" s="157"/>
      <c r="K137" s="157"/>
      <c r="L137" s="163"/>
      <c r="M137" s="163"/>
      <c r="N137" s="163"/>
      <c r="O137" s="163"/>
      <c r="P137" s="163"/>
      <c r="Q137" s="163"/>
      <c r="R137" s="163"/>
      <c r="S137" s="163"/>
      <c r="T137" s="163"/>
      <c r="U137" s="220"/>
      <c r="V137" s="219"/>
      <c r="W137" s="157"/>
      <c r="X137" s="157"/>
      <c r="Y137" s="157"/>
      <c r="Z137" s="157"/>
      <c r="AA137" s="157"/>
      <c r="AB137" s="157"/>
      <c r="AC137" s="157"/>
      <c r="AD137" s="160"/>
      <c r="AE137" s="160"/>
      <c r="AF137" s="160"/>
      <c r="AG137" s="160"/>
      <c r="AH137" s="160"/>
      <c r="AI137" s="160"/>
      <c r="AJ137" s="222"/>
      <c r="AK137" s="223"/>
    </row>
    <row r="138" spans="1:37" ht="12.75">
      <c r="A138" s="1"/>
      <c r="B138" s="1"/>
      <c r="C138" s="1"/>
      <c r="D138" s="7" t="s">
        <v>547</v>
      </c>
      <c r="E138" s="2"/>
      <c r="F138" s="2"/>
      <c r="G138" s="26" t="s">
        <v>548</v>
      </c>
      <c r="H138" s="157"/>
      <c r="I138" s="157"/>
      <c r="J138" s="157"/>
      <c r="K138" s="157"/>
      <c r="L138" s="163"/>
      <c r="M138" s="163"/>
      <c r="N138" s="163"/>
      <c r="O138" s="163"/>
      <c r="P138" s="163"/>
      <c r="Q138" s="163"/>
      <c r="R138" s="163"/>
      <c r="S138" s="163"/>
      <c r="T138" s="163"/>
      <c r="U138" s="220"/>
      <c r="V138" s="219"/>
      <c r="W138" s="157"/>
      <c r="X138" s="157"/>
      <c r="Y138" s="157"/>
      <c r="Z138" s="157"/>
      <c r="AA138" s="157"/>
      <c r="AB138" s="157"/>
      <c r="AC138" s="157">
        <f t="shared" si="36"/>
        <v>0</v>
      </c>
      <c r="AD138" s="160"/>
      <c r="AE138" s="160">
        <f t="shared" si="38"/>
        <v>0</v>
      </c>
      <c r="AF138" s="160"/>
      <c r="AG138" s="160">
        <f t="shared" si="39"/>
        <v>0</v>
      </c>
      <c r="AH138" s="160"/>
      <c r="AI138" s="160">
        <f t="shared" si="40"/>
        <v>0</v>
      </c>
      <c r="AJ138" s="222"/>
      <c r="AK138" s="223"/>
    </row>
    <row r="139" spans="1:37" ht="12.75">
      <c r="A139" s="1"/>
      <c r="B139" s="1"/>
      <c r="C139" s="1"/>
      <c r="D139" s="13" t="s">
        <v>549</v>
      </c>
      <c r="E139" s="1"/>
      <c r="F139" s="1"/>
      <c r="G139" s="28" t="s">
        <v>550</v>
      </c>
      <c r="H139" s="157"/>
      <c r="I139" s="157"/>
      <c r="J139" s="157"/>
      <c r="K139" s="157"/>
      <c r="L139" s="163"/>
      <c r="M139" s="163"/>
      <c r="N139" s="163"/>
      <c r="O139" s="163"/>
      <c r="P139" s="163"/>
      <c r="Q139" s="163"/>
      <c r="R139" s="163"/>
      <c r="S139" s="163"/>
      <c r="T139" s="163"/>
      <c r="U139" s="220"/>
      <c r="V139" s="219"/>
      <c r="W139" s="157"/>
      <c r="X139" s="157"/>
      <c r="Y139" s="157">
        <f>SUM(W139:X139)</f>
        <v>0</v>
      </c>
      <c r="Z139" s="157"/>
      <c r="AA139" s="157">
        <f>SUM(Y139:Z139)</f>
        <v>0</v>
      </c>
      <c r="AB139" s="157"/>
      <c r="AC139" s="157">
        <f t="shared" si="36"/>
        <v>0</v>
      </c>
      <c r="AD139" s="160"/>
      <c r="AE139" s="160">
        <f t="shared" si="38"/>
        <v>0</v>
      </c>
      <c r="AF139" s="160"/>
      <c r="AG139" s="160">
        <f t="shared" si="39"/>
        <v>0</v>
      </c>
      <c r="AH139" s="160"/>
      <c r="AI139" s="160">
        <f t="shared" si="40"/>
        <v>0</v>
      </c>
      <c r="AJ139" s="222"/>
      <c r="AK139" s="223"/>
    </row>
    <row r="140" spans="1:37" ht="12.75">
      <c r="A140" s="1"/>
      <c r="B140" s="1"/>
      <c r="C140" s="2" t="s">
        <v>569</v>
      </c>
      <c r="D140" s="10"/>
      <c r="E140" s="9"/>
      <c r="F140" s="302" t="s">
        <v>570</v>
      </c>
      <c r="G140" s="303"/>
      <c r="H140" s="157"/>
      <c r="I140" s="157"/>
      <c r="J140" s="157"/>
      <c r="K140" s="157"/>
      <c r="L140" s="163"/>
      <c r="M140" s="163"/>
      <c r="N140" s="163"/>
      <c r="O140" s="163"/>
      <c r="P140" s="163"/>
      <c r="Q140" s="163"/>
      <c r="R140" s="163"/>
      <c r="S140" s="163"/>
      <c r="T140" s="163"/>
      <c r="U140" s="220"/>
      <c r="V140" s="219"/>
      <c r="W140" s="157"/>
      <c r="X140" s="157"/>
      <c r="Y140" s="157"/>
      <c r="Z140" s="157"/>
      <c r="AA140" s="157"/>
      <c r="AB140" s="157"/>
      <c r="AC140" s="157"/>
      <c r="AD140" s="160"/>
      <c r="AE140" s="160">
        <f t="shared" si="38"/>
        <v>0</v>
      </c>
      <c r="AF140" s="160"/>
      <c r="AG140" s="160">
        <f t="shared" si="39"/>
        <v>0</v>
      </c>
      <c r="AH140" s="160"/>
      <c r="AI140" s="160">
        <f t="shared" si="40"/>
        <v>0</v>
      </c>
      <c r="AJ140" s="222"/>
      <c r="AK140" s="223"/>
    </row>
    <row r="141" spans="1:37" ht="12.75">
      <c r="A141" s="1"/>
      <c r="B141" s="1"/>
      <c r="C141" s="9"/>
      <c r="D141" s="7" t="s">
        <v>571</v>
      </c>
      <c r="E141" s="2"/>
      <c r="F141" s="2"/>
      <c r="G141" s="26" t="s">
        <v>572</v>
      </c>
      <c r="H141" s="157"/>
      <c r="I141" s="157"/>
      <c r="J141" s="157"/>
      <c r="K141" s="157"/>
      <c r="L141" s="163"/>
      <c r="M141" s="163"/>
      <c r="N141" s="163"/>
      <c r="O141" s="163"/>
      <c r="P141" s="163"/>
      <c r="Q141" s="163"/>
      <c r="R141" s="163"/>
      <c r="S141" s="163"/>
      <c r="T141" s="163"/>
      <c r="U141" s="220"/>
      <c r="V141" s="219"/>
      <c r="W141" s="157"/>
      <c r="X141" s="157"/>
      <c r="Y141" s="157">
        <f>SUM(W141:X141)</f>
        <v>0</v>
      </c>
      <c r="Z141" s="157"/>
      <c r="AA141" s="157">
        <f>SUM(Y141:Z141)</f>
        <v>0</v>
      </c>
      <c r="AB141" s="157"/>
      <c r="AC141" s="157">
        <f t="shared" si="36"/>
        <v>0</v>
      </c>
      <c r="AD141" s="160"/>
      <c r="AE141" s="160">
        <f t="shared" si="38"/>
        <v>0</v>
      </c>
      <c r="AF141" s="160"/>
      <c r="AG141" s="160">
        <f t="shared" si="39"/>
        <v>0</v>
      </c>
      <c r="AH141" s="160"/>
      <c r="AI141" s="160">
        <f t="shared" si="40"/>
        <v>0</v>
      </c>
      <c r="AJ141" s="222"/>
      <c r="AK141" s="223"/>
    </row>
    <row r="142" spans="1:37" ht="39">
      <c r="A142" s="1"/>
      <c r="B142" s="1"/>
      <c r="C142" s="9"/>
      <c r="D142" s="10" t="s">
        <v>575</v>
      </c>
      <c r="E142" s="9"/>
      <c r="F142" s="9"/>
      <c r="G142" s="69" t="s">
        <v>931</v>
      </c>
      <c r="H142" s="157"/>
      <c r="I142" s="157"/>
      <c r="J142" s="157"/>
      <c r="K142" s="157"/>
      <c r="L142" s="163"/>
      <c r="M142" s="163"/>
      <c r="N142" s="163"/>
      <c r="O142" s="163"/>
      <c r="P142" s="163"/>
      <c r="Q142" s="163"/>
      <c r="R142" s="163"/>
      <c r="S142" s="163"/>
      <c r="T142" s="163"/>
      <c r="U142" s="220"/>
      <c r="V142" s="219"/>
      <c r="W142" s="157">
        <v>6000</v>
      </c>
      <c r="X142" s="157"/>
      <c r="Y142" s="157">
        <f>SUM(W142:X142)</f>
        <v>6000</v>
      </c>
      <c r="Z142" s="157"/>
      <c r="AA142" s="157">
        <f>SUM(Y142:Z142)</f>
        <v>6000</v>
      </c>
      <c r="AB142" s="157"/>
      <c r="AC142" s="157">
        <f t="shared" si="36"/>
        <v>6000</v>
      </c>
      <c r="AD142" s="160"/>
      <c r="AE142" s="160">
        <f t="shared" si="38"/>
        <v>6000</v>
      </c>
      <c r="AF142" s="160">
        <v>85569</v>
      </c>
      <c r="AG142" s="160">
        <f t="shared" si="39"/>
        <v>91569</v>
      </c>
      <c r="AH142" s="160"/>
      <c r="AI142" s="160">
        <f t="shared" si="40"/>
        <v>91569</v>
      </c>
      <c r="AJ142" s="222"/>
      <c r="AK142" s="223">
        <f>SUM(AJ142/AI142)</f>
        <v>0</v>
      </c>
    </row>
    <row r="143" spans="1:37" ht="12.75">
      <c r="A143" s="1"/>
      <c r="B143" s="1"/>
      <c r="C143" s="9"/>
      <c r="D143" s="10" t="s">
        <v>583</v>
      </c>
      <c r="E143" s="9"/>
      <c r="F143" s="9"/>
      <c r="G143" s="28" t="s">
        <v>620</v>
      </c>
      <c r="H143" s="157"/>
      <c r="I143" s="157"/>
      <c r="J143" s="157"/>
      <c r="K143" s="157"/>
      <c r="L143" s="163"/>
      <c r="M143" s="163"/>
      <c r="N143" s="163"/>
      <c r="O143" s="163"/>
      <c r="P143" s="163"/>
      <c r="Q143" s="163"/>
      <c r="R143" s="163"/>
      <c r="S143" s="163"/>
      <c r="T143" s="163"/>
      <c r="U143" s="220"/>
      <c r="V143" s="219"/>
      <c r="W143" s="157"/>
      <c r="X143" s="157"/>
      <c r="Y143" s="157">
        <f>SUM(W143:X143)</f>
        <v>0</v>
      </c>
      <c r="Z143" s="157"/>
      <c r="AA143" s="157">
        <f>SUM(Y143:Z143)</f>
        <v>0</v>
      </c>
      <c r="AB143" s="157"/>
      <c r="AC143" s="157">
        <f t="shared" si="36"/>
        <v>0</v>
      </c>
      <c r="AD143" s="160"/>
      <c r="AE143" s="160">
        <f t="shared" si="38"/>
        <v>0</v>
      </c>
      <c r="AF143" s="160"/>
      <c r="AG143" s="160">
        <f t="shared" si="39"/>
        <v>0</v>
      </c>
      <c r="AH143" s="160"/>
      <c r="AI143" s="160">
        <f t="shared" si="40"/>
        <v>0</v>
      </c>
      <c r="AJ143" s="222"/>
      <c r="AK143" s="223"/>
    </row>
    <row r="144" spans="1:37" ht="12.75" hidden="1">
      <c r="A144" s="1"/>
      <c r="B144" s="1"/>
      <c r="C144" s="1"/>
      <c r="D144" s="13"/>
      <c r="E144" s="1"/>
      <c r="F144" s="1"/>
      <c r="G144" s="28"/>
      <c r="H144" s="157"/>
      <c r="I144" s="157"/>
      <c r="J144" s="157"/>
      <c r="K144" s="157"/>
      <c r="L144" s="163"/>
      <c r="M144" s="163"/>
      <c r="N144" s="163"/>
      <c r="O144" s="163"/>
      <c r="P144" s="163"/>
      <c r="Q144" s="163"/>
      <c r="R144" s="163"/>
      <c r="S144" s="163"/>
      <c r="T144" s="163"/>
      <c r="U144" s="220"/>
      <c r="V144" s="219"/>
      <c r="W144" s="157"/>
      <c r="X144" s="157"/>
      <c r="Y144" s="157">
        <f>SUM(W144:X144)</f>
        <v>0</v>
      </c>
      <c r="Z144" s="157"/>
      <c r="AA144" s="157">
        <f>SUM(Y144:Z144)</f>
        <v>0</v>
      </c>
      <c r="AB144" s="157"/>
      <c r="AC144" s="157">
        <f t="shared" si="36"/>
        <v>0</v>
      </c>
      <c r="AD144" s="160"/>
      <c r="AE144" s="160">
        <f t="shared" si="38"/>
        <v>0</v>
      </c>
      <c r="AF144" s="160"/>
      <c r="AG144" s="160">
        <f t="shared" si="39"/>
        <v>0</v>
      </c>
      <c r="AH144" s="160"/>
      <c r="AI144" s="161"/>
      <c r="AJ144" s="222"/>
      <c r="AK144" s="223" t="e">
        <f>SUM(AJ144/AI144)</f>
        <v>#DIV/0!</v>
      </c>
    </row>
    <row r="145" spans="1:37" ht="12.75">
      <c r="A145" s="1"/>
      <c r="B145" s="1"/>
      <c r="C145" s="1"/>
      <c r="D145" s="13"/>
      <c r="E145" s="1"/>
      <c r="F145" s="1"/>
      <c r="G145" s="26" t="s">
        <v>608</v>
      </c>
      <c r="H145" s="157"/>
      <c r="I145" s="157"/>
      <c r="J145" s="157"/>
      <c r="K145" s="157"/>
      <c r="L145" s="163"/>
      <c r="M145" s="163"/>
      <c r="N145" s="163"/>
      <c r="O145" s="163"/>
      <c r="P145" s="163"/>
      <c r="Q145" s="163"/>
      <c r="R145" s="163"/>
      <c r="S145" s="163"/>
      <c r="T145" s="163"/>
      <c r="U145" s="220"/>
      <c r="V145" s="219"/>
      <c r="W145" s="163">
        <f>SUM(W136+W142+W143)</f>
        <v>63701</v>
      </c>
      <c r="X145" s="163">
        <f aca="true" t="shared" si="43" ref="X145:AJ145">SUM(X136+X142+X143)</f>
        <v>0</v>
      </c>
      <c r="Y145" s="163">
        <f t="shared" si="43"/>
        <v>63701</v>
      </c>
      <c r="Z145" s="163">
        <f t="shared" si="43"/>
        <v>0</v>
      </c>
      <c r="AA145" s="163">
        <f t="shared" si="43"/>
        <v>63701</v>
      </c>
      <c r="AB145" s="163">
        <f t="shared" si="43"/>
        <v>5058</v>
      </c>
      <c r="AC145" s="163">
        <f t="shared" si="43"/>
        <v>68759</v>
      </c>
      <c r="AD145" s="163">
        <f t="shared" si="43"/>
        <v>6778</v>
      </c>
      <c r="AE145" s="163">
        <f t="shared" si="43"/>
        <v>75537</v>
      </c>
      <c r="AF145" s="163">
        <f t="shared" si="43"/>
        <v>86748</v>
      </c>
      <c r="AG145" s="163">
        <f t="shared" si="43"/>
        <v>162285</v>
      </c>
      <c r="AH145" s="163">
        <f t="shared" si="43"/>
        <v>3598</v>
      </c>
      <c r="AI145" s="163">
        <f t="shared" si="43"/>
        <v>165883</v>
      </c>
      <c r="AJ145" s="220">
        <f t="shared" si="43"/>
        <v>74314</v>
      </c>
      <c r="AK145" s="221">
        <f>SUM(AJ145/AI145)</f>
        <v>0.44799045110107727</v>
      </c>
    </row>
    <row r="146" spans="1:37" ht="12.75">
      <c r="A146" s="1"/>
      <c r="B146" s="1"/>
      <c r="C146" s="1"/>
      <c r="D146" s="13"/>
      <c r="E146" s="1"/>
      <c r="F146" s="1"/>
      <c r="G146" s="26"/>
      <c r="H146" s="157"/>
      <c r="I146" s="157"/>
      <c r="J146" s="157"/>
      <c r="K146" s="157"/>
      <c r="L146" s="163"/>
      <c r="M146" s="163"/>
      <c r="N146" s="163"/>
      <c r="O146" s="163"/>
      <c r="P146" s="163"/>
      <c r="Q146" s="163"/>
      <c r="R146" s="163"/>
      <c r="S146" s="163"/>
      <c r="T146" s="163"/>
      <c r="U146" s="220"/>
      <c r="V146" s="219"/>
      <c r="W146" s="157"/>
      <c r="X146" s="157"/>
      <c r="Y146" s="157"/>
      <c r="Z146" s="157"/>
      <c r="AA146" s="157"/>
      <c r="AB146" s="157"/>
      <c r="AC146" s="159"/>
      <c r="AD146" s="160"/>
      <c r="AE146" s="160"/>
      <c r="AF146" s="160"/>
      <c r="AG146" s="161"/>
      <c r="AH146" s="160"/>
      <c r="AI146" s="161"/>
      <c r="AJ146" s="222"/>
      <c r="AK146" s="223"/>
    </row>
    <row r="147" spans="1:37" ht="12.75">
      <c r="A147" s="2"/>
      <c r="B147" s="2">
        <v>10</v>
      </c>
      <c r="C147" s="2"/>
      <c r="D147" s="7"/>
      <c r="E147" s="323" t="s">
        <v>621</v>
      </c>
      <c r="F147" s="323"/>
      <c r="G147" s="302"/>
      <c r="H147" s="157"/>
      <c r="I147" s="157"/>
      <c r="J147" s="157"/>
      <c r="K147" s="157"/>
      <c r="L147" s="163"/>
      <c r="M147" s="163"/>
      <c r="N147" s="163"/>
      <c r="O147" s="163"/>
      <c r="P147" s="163"/>
      <c r="Q147" s="163"/>
      <c r="R147" s="163"/>
      <c r="S147" s="163"/>
      <c r="T147" s="163"/>
      <c r="U147" s="220"/>
      <c r="V147" s="219"/>
      <c r="W147" s="157"/>
      <c r="X147" s="157"/>
      <c r="Y147" s="157"/>
      <c r="Z147" s="157"/>
      <c r="AA147" s="157"/>
      <c r="AB147" s="157"/>
      <c r="AC147" s="159"/>
      <c r="AD147" s="160"/>
      <c r="AE147" s="160"/>
      <c r="AF147" s="160"/>
      <c r="AG147" s="161"/>
      <c r="AH147" s="160"/>
      <c r="AI147" s="161"/>
      <c r="AJ147" s="222"/>
      <c r="AK147" s="223"/>
    </row>
    <row r="148" spans="1:37" ht="12.75">
      <c r="A148" s="1"/>
      <c r="B148" s="1"/>
      <c r="C148" s="8" t="s">
        <v>498</v>
      </c>
      <c r="D148" s="7"/>
      <c r="E148" s="2"/>
      <c r="F148" s="302" t="s">
        <v>499</v>
      </c>
      <c r="G148" s="303"/>
      <c r="H148" s="157"/>
      <c r="I148" s="157"/>
      <c r="J148" s="157"/>
      <c r="K148" s="157"/>
      <c r="L148" s="163"/>
      <c r="M148" s="163"/>
      <c r="N148" s="163"/>
      <c r="O148" s="163"/>
      <c r="P148" s="163"/>
      <c r="Q148" s="163"/>
      <c r="R148" s="163"/>
      <c r="S148" s="163"/>
      <c r="T148" s="163"/>
      <c r="U148" s="220"/>
      <c r="V148" s="219"/>
      <c r="W148" s="157"/>
      <c r="X148" s="157"/>
      <c r="Y148" s="157"/>
      <c r="Z148" s="157"/>
      <c r="AA148" s="157"/>
      <c r="AB148" s="157"/>
      <c r="AC148" s="159"/>
      <c r="AD148" s="160"/>
      <c r="AE148" s="160"/>
      <c r="AF148" s="160"/>
      <c r="AG148" s="161"/>
      <c r="AH148" s="160"/>
      <c r="AI148" s="161"/>
      <c r="AJ148" s="222"/>
      <c r="AK148" s="223"/>
    </row>
    <row r="149" spans="1:37" ht="12.75">
      <c r="A149" s="1"/>
      <c r="B149" s="1"/>
      <c r="C149" s="1"/>
      <c r="D149" s="7" t="s">
        <v>563</v>
      </c>
      <c r="E149" s="2"/>
      <c r="F149" s="2"/>
      <c r="G149" s="75" t="s">
        <v>564</v>
      </c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218"/>
      <c r="V149" s="219"/>
      <c r="W149" s="157"/>
      <c r="X149" s="157"/>
      <c r="Y149" s="157"/>
      <c r="Z149" s="157"/>
      <c r="AA149" s="157"/>
      <c r="AB149" s="157"/>
      <c r="AC149" s="159"/>
      <c r="AD149" s="160"/>
      <c r="AE149" s="160"/>
      <c r="AF149" s="160"/>
      <c r="AG149" s="161"/>
      <c r="AH149" s="160"/>
      <c r="AI149" s="161"/>
      <c r="AJ149" s="222"/>
      <c r="AK149" s="223"/>
    </row>
    <row r="150" spans="1:37" ht="12.75">
      <c r="A150" s="1"/>
      <c r="B150" s="1"/>
      <c r="C150" s="1"/>
      <c r="D150" s="7" t="s">
        <v>565</v>
      </c>
      <c r="E150" s="9"/>
      <c r="F150" s="9"/>
      <c r="G150" s="76" t="s">
        <v>566</v>
      </c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218"/>
      <c r="V150" s="219"/>
      <c r="W150" s="157"/>
      <c r="X150" s="157"/>
      <c r="Y150" s="157"/>
      <c r="Z150" s="157"/>
      <c r="AA150" s="157"/>
      <c r="AB150" s="157"/>
      <c r="AC150" s="159"/>
      <c r="AD150" s="160"/>
      <c r="AE150" s="160"/>
      <c r="AF150" s="160"/>
      <c r="AG150" s="161"/>
      <c r="AH150" s="160"/>
      <c r="AI150" s="161"/>
      <c r="AJ150" s="222"/>
      <c r="AK150" s="223"/>
    </row>
    <row r="151" spans="1:37" ht="12.75">
      <c r="A151" s="1"/>
      <c r="B151" s="1"/>
      <c r="C151" s="2" t="s">
        <v>569</v>
      </c>
      <c r="D151" s="10"/>
      <c r="E151" s="9"/>
      <c r="F151" s="302" t="s">
        <v>570</v>
      </c>
      <c r="G151" s="303"/>
      <c r="H151" s="157"/>
      <c r="I151" s="157"/>
      <c r="J151" s="157"/>
      <c r="K151" s="157"/>
      <c r="L151" s="163"/>
      <c r="M151" s="163"/>
      <c r="N151" s="163"/>
      <c r="O151" s="163"/>
      <c r="P151" s="163"/>
      <c r="Q151" s="163"/>
      <c r="R151" s="163"/>
      <c r="S151" s="163"/>
      <c r="T151" s="163"/>
      <c r="U151" s="220"/>
      <c r="V151" s="219"/>
      <c r="W151" s="157"/>
      <c r="X151" s="157"/>
      <c r="Y151" s="157"/>
      <c r="Z151" s="157"/>
      <c r="AA151" s="157"/>
      <c r="AB151" s="157"/>
      <c r="AC151" s="159"/>
      <c r="AD151" s="160"/>
      <c r="AE151" s="160"/>
      <c r="AF151" s="160"/>
      <c r="AG151" s="161"/>
      <c r="AH151" s="160"/>
      <c r="AI151" s="161"/>
      <c r="AJ151" s="222"/>
      <c r="AK151" s="223"/>
    </row>
    <row r="152" spans="1:37" ht="12.75">
      <c r="A152" s="1"/>
      <c r="B152" s="1"/>
      <c r="C152" s="1"/>
      <c r="D152" s="7" t="s">
        <v>535</v>
      </c>
      <c r="E152" s="2"/>
      <c r="F152" s="2"/>
      <c r="G152" s="26" t="s">
        <v>622</v>
      </c>
      <c r="H152" s="157"/>
      <c r="I152" s="157"/>
      <c r="J152" s="157"/>
      <c r="K152" s="157"/>
      <c r="L152" s="163"/>
      <c r="M152" s="163"/>
      <c r="N152" s="163"/>
      <c r="O152" s="163"/>
      <c r="P152" s="163"/>
      <c r="Q152" s="163"/>
      <c r="R152" s="163"/>
      <c r="S152" s="163"/>
      <c r="T152" s="163"/>
      <c r="U152" s="220"/>
      <c r="V152" s="219"/>
      <c r="W152" s="157"/>
      <c r="X152" s="157"/>
      <c r="Y152" s="157"/>
      <c r="Z152" s="157"/>
      <c r="AA152" s="157"/>
      <c r="AB152" s="157"/>
      <c r="AC152" s="159"/>
      <c r="AD152" s="160"/>
      <c r="AE152" s="160"/>
      <c r="AF152" s="160"/>
      <c r="AG152" s="161"/>
      <c r="AH152" s="160"/>
      <c r="AI152" s="161"/>
      <c r="AJ152" s="222"/>
      <c r="AK152" s="223"/>
    </row>
    <row r="153" spans="1:37" ht="12.75">
      <c r="A153" s="1"/>
      <c r="B153" s="1"/>
      <c r="C153" s="1"/>
      <c r="D153" s="13" t="s">
        <v>537</v>
      </c>
      <c r="E153" s="1"/>
      <c r="F153" s="1"/>
      <c r="G153" s="28" t="s">
        <v>591</v>
      </c>
      <c r="H153" s="157">
        <v>59594</v>
      </c>
      <c r="I153" s="157"/>
      <c r="J153" s="157">
        <f>SUM(H153:I153)</f>
        <v>59594</v>
      </c>
      <c r="K153" s="157"/>
      <c r="L153" s="157">
        <f>SUM(J153:K153)</f>
        <v>59594</v>
      </c>
      <c r="M153" s="157"/>
      <c r="N153" s="157">
        <f>SUM(L153:M153)</f>
        <v>59594</v>
      </c>
      <c r="O153" s="157">
        <v>-13856</v>
      </c>
      <c r="P153" s="157">
        <f>SUM(N153:O153)</f>
        <v>45738</v>
      </c>
      <c r="Q153" s="157"/>
      <c r="R153" s="157">
        <f>SUM(P153:Q153)</f>
        <v>45738</v>
      </c>
      <c r="S153" s="157"/>
      <c r="T153" s="157">
        <f>SUM(R153:S153)</f>
        <v>45738</v>
      </c>
      <c r="U153" s="218">
        <v>12430</v>
      </c>
      <c r="V153" s="219">
        <f>SUM(U153/T153)</f>
        <v>0.27176527176527177</v>
      </c>
      <c r="W153" s="157">
        <v>59594</v>
      </c>
      <c r="X153" s="157"/>
      <c r="Y153" s="157">
        <f>SUM(W153:X153)</f>
        <v>59594</v>
      </c>
      <c r="Z153" s="157"/>
      <c r="AA153" s="157">
        <f>SUM(Y153:Z153)</f>
        <v>59594</v>
      </c>
      <c r="AB153" s="157"/>
      <c r="AC153" s="157">
        <f>SUM(AA153:AB153)</f>
        <v>59594</v>
      </c>
      <c r="AD153" s="160">
        <v>-13856</v>
      </c>
      <c r="AE153" s="160">
        <f>SUM(AC153:AD153)</f>
        <v>45738</v>
      </c>
      <c r="AF153" s="160"/>
      <c r="AG153" s="160">
        <f>SUM(AE153:AF153)</f>
        <v>45738</v>
      </c>
      <c r="AH153" s="160"/>
      <c r="AI153" s="160">
        <f>SUM(AG153:AH153)</f>
        <v>45738</v>
      </c>
      <c r="AJ153" s="222">
        <v>43663</v>
      </c>
      <c r="AK153" s="223">
        <f>SUM(AJ153/AI153)</f>
        <v>0.9546329091783637</v>
      </c>
    </row>
    <row r="154" spans="1:37" ht="12.75">
      <c r="A154" s="1"/>
      <c r="B154" s="1"/>
      <c r="C154" s="1"/>
      <c r="D154" s="13" t="s">
        <v>539</v>
      </c>
      <c r="E154" s="1"/>
      <c r="F154" s="1"/>
      <c r="G154" s="28" t="s">
        <v>592</v>
      </c>
      <c r="H154" s="157"/>
      <c r="I154" s="157"/>
      <c r="J154" s="157">
        <f>SUM(H154:I154)</f>
        <v>0</v>
      </c>
      <c r="K154" s="157"/>
      <c r="L154" s="157">
        <f>SUM(J154:K154)</f>
        <v>0</v>
      </c>
      <c r="M154" s="157"/>
      <c r="N154" s="157">
        <f>SUM(L154:M154)</f>
        <v>0</v>
      </c>
      <c r="O154" s="157">
        <v>13856</v>
      </c>
      <c r="P154" s="157">
        <f>SUM(N154:O154)</f>
        <v>13856</v>
      </c>
      <c r="Q154" s="157"/>
      <c r="R154" s="157">
        <f>SUM(P154:Q154)</f>
        <v>13856</v>
      </c>
      <c r="S154" s="157"/>
      <c r="T154" s="157">
        <f>SUM(R154:S154)</f>
        <v>13856</v>
      </c>
      <c r="U154" s="218">
        <v>876</v>
      </c>
      <c r="V154" s="219">
        <f>SUM(U154/T154)</f>
        <v>0.0632217090069284</v>
      </c>
      <c r="W154" s="157"/>
      <c r="X154" s="157"/>
      <c r="Y154" s="157">
        <f>SUM(W154:X154)</f>
        <v>0</v>
      </c>
      <c r="Z154" s="157"/>
      <c r="AA154" s="157">
        <f>SUM(Y154:Z154)</f>
        <v>0</v>
      </c>
      <c r="AB154" s="157"/>
      <c r="AC154" s="157">
        <f>SUM(AA154:AB154)</f>
        <v>0</v>
      </c>
      <c r="AD154" s="160">
        <v>13856</v>
      </c>
      <c r="AE154" s="160">
        <f>SUM(AC154:AD154)</f>
        <v>13856</v>
      </c>
      <c r="AF154" s="160"/>
      <c r="AG154" s="160">
        <f>SUM(AE154:AF154)</f>
        <v>13856</v>
      </c>
      <c r="AH154" s="160"/>
      <c r="AI154" s="160">
        <f>SUM(AG154:AH154)</f>
        <v>13856</v>
      </c>
      <c r="AJ154" s="222">
        <v>13856</v>
      </c>
      <c r="AK154" s="223">
        <f>SUM(AJ154/AI154)</f>
        <v>1</v>
      </c>
    </row>
    <row r="155" spans="1:37" ht="29.25">
      <c r="A155" s="1"/>
      <c r="B155" s="1"/>
      <c r="C155" s="1"/>
      <c r="D155" s="13" t="s">
        <v>541</v>
      </c>
      <c r="E155" s="1"/>
      <c r="F155" s="1"/>
      <c r="G155" s="72" t="s">
        <v>930</v>
      </c>
      <c r="H155" s="157"/>
      <c r="I155" s="157"/>
      <c r="J155" s="157"/>
      <c r="K155" s="157"/>
      <c r="L155" s="157"/>
      <c r="M155" s="157"/>
      <c r="N155" s="157"/>
      <c r="O155" s="157"/>
      <c r="P155" s="157"/>
      <c r="Q155" s="157">
        <v>94858</v>
      </c>
      <c r="R155" s="157">
        <f>SUM(P155:Q155)</f>
        <v>94858</v>
      </c>
      <c r="S155" s="157"/>
      <c r="T155" s="157">
        <f>SUM(R155:S155)</f>
        <v>94858</v>
      </c>
      <c r="U155" s="218"/>
      <c r="V155" s="219">
        <f>SUM(U155/T155)</f>
        <v>0</v>
      </c>
      <c r="W155" s="157"/>
      <c r="X155" s="157"/>
      <c r="Y155" s="157"/>
      <c r="Z155" s="157"/>
      <c r="AA155" s="157"/>
      <c r="AB155" s="157"/>
      <c r="AC155" s="157"/>
      <c r="AD155" s="160"/>
      <c r="AE155" s="160"/>
      <c r="AF155" s="160"/>
      <c r="AG155" s="160">
        <f>SUM(AE155:AF155)</f>
        <v>0</v>
      </c>
      <c r="AH155" s="160"/>
      <c r="AI155" s="160">
        <f>SUM(AG155:AH155)</f>
        <v>0</v>
      </c>
      <c r="AJ155" s="222"/>
      <c r="AK155" s="223"/>
    </row>
    <row r="156" spans="1:37" ht="19.5">
      <c r="A156" s="1"/>
      <c r="B156" s="1"/>
      <c r="C156" s="1"/>
      <c r="D156" s="74" t="s">
        <v>543</v>
      </c>
      <c r="E156" s="9"/>
      <c r="F156" s="9"/>
      <c r="G156" s="72" t="s">
        <v>929</v>
      </c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>
        <f>SUM(P156:Q156)</f>
        <v>0</v>
      </c>
      <c r="S156" s="157"/>
      <c r="T156" s="157">
        <f>SUM(R156:S156)</f>
        <v>0</v>
      </c>
      <c r="U156" s="218"/>
      <c r="V156" s="219"/>
      <c r="W156" s="157"/>
      <c r="X156" s="157"/>
      <c r="Y156" s="157"/>
      <c r="Z156" s="157"/>
      <c r="AA156" s="157"/>
      <c r="AB156" s="157"/>
      <c r="AC156" s="157"/>
      <c r="AD156" s="160"/>
      <c r="AE156" s="160">
        <f>SUM(AC156:AD156)</f>
        <v>0</v>
      </c>
      <c r="AF156" s="160">
        <v>9289</v>
      </c>
      <c r="AG156" s="160">
        <f>SUM(AE156:AF156)</f>
        <v>9289</v>
      </c>
      <c r="AH156" s="160"/>
      <c r="AI156" s="160">
        <f>SUM(AG156:AH156)</f>
        <v>9289</v>
      </c>
      <c r="AJ156" s="222">
        <v>5941</v>
      </c>
      <c r="AK156" s="223">
        <f>SUM(AJ156/AI156)</f>
        <v>0.6395736893099365</v>
      </c>
    </row>
    <row r="157" spans="1:37" ht="12.75">
      <c r="A157" s="1"/>
      <c r="B157" s="1"/>
      <c r="C157" s="1"/>
      <c r="D157" s="7"/>
      <c r="E157" s="9"/>
      <c r="F157" s="9"/>
      <c r="G157" s="26" t="s">
        <v>608</v>
      </c>
      <c r="H157" s="163">
        <f aca="true" t="shared" si="44" ref="H157:AB157">SUM(H153:H156)</f>
        <v>59594</v>
      </c>
      <c r="I157" s="163">
        <f t="shared" si="44"/>
        <v>0</v>
      </c>
      <c r="J157" s="163">
        <f t="shared" si="44"/>
        <v>59594</v>
      </c>
      <c r="K157" s="163">
        <f t="shared" si="44"/>
        <v>0</v>
      </c>
      <c r="L157" s="163">
        <f t="shared" si="44"/>
        <v>59594</v>
      </c>
      <c r="M157" s="163">
        <f t="shared" si="44"/>
        <v>0</v>
      </c>
      <c r="N157" s="163">
        <f>SUM(L157:M157)</f>
        <v>59594</v>
      </c>
      <c r="O157" s="163">
        <f aca="true" t="shared" si="45" ref="O157:U157">SUM(O153:O156)</f>
        <v>0</v>
      </c>
      <c r="P157" s="163">
        <f t="shared" si="45"/>
        <v>59594</v>
      </c>
      <c r="Q157" s="163">
        <f t="shared" si="45"/>
        <v>94858</v>
      </c>
      <c r="R157" s="163">
        <f t="shared" si="45"/>
        <v>154452</v>
      </c>
      <c r="S157" s="163">
        <f t="shared" si="45"/>
        <v>0</v>
      </c>
      <c r="T157" s="163">
        <f t="shared" si="45"/>
        <v>154452</v>
      </c>
      <c r="U157" s="220">
        <f t="shared" si="45"/>
        <v>13306</v>
      </c>
      <c r="V157" s="221">
        <f>SUM(U157/T157)</f>
        <v>0.08614974231476445</v>
      </c>
      <c r="W157" s="163">
        <f t="shared" si="44"/>
        <v>59594</v>
      </c>
      <c r="X157" s="163">
        <f t="shared" si="44"/>
        <v>0</v>
      </c>
      <c r="Y157" s="163">
        <f t="shared" si="44"/>
        <v>59594</v>
      </c>
      <c r="Z157" s="163">
        <f t="shared" si="44"/>
        <v>0</v>
      </c>
      <c r="AA157" s="163">
        <f t="shared" si="44"/>
        <v>59594</v>
      </c>
      <c r="AB157" s="163">
        <f t="shared" si="44"/>
        <v>0</v>
      </c>
      <c r="AC157" s="163">
        <f>SUM(AA157:AB157)</f>
        <v>59594</v>
      </c>
      <c r="AD157" s="163">
        <f aca="true" t="shared" si="46" ref="AD157:AJ157">SUM(AD153:AD156)</f>
        <v>0</v>
      </c>
      <c r="AE157" s="163">
        <f t="shared" si="46"/>
        <v>59594</v>
      </c>
      <c r="AF157" s="163">
        <f t="shared" si="46"/>
        <v>9289</v>
      </c>
      <c r="AG157" s="163">
        <f t="shared" si="46"/>
        <v>68883</v>
      </c>
      <c r="AH157" s="163">
        <f t="shared" si="46"/>
        <v>0</v>
      </c>
      <c r="AI157" s="163">
        <f t="shared" si="46"/>
        <v>68883</v>
      </c>
      <c r="AJ157" s="220">
        <f t="shared" si="46"/>
        <v>63460</v>
      </c>
      <c r="AK157" s="221">
        <f>SUM(AJ157/AI157)</f>
        <v>0.9212723023097136</v>
      </c>
    </row>
    <row r="158" spans="1:37" ht="12.75">
      <c r="A158" s="1"/>
      <c r="B158" s="1"/>
      <c r="C158" s="1"/>
      <c r="D158" s="175" t="s">
        <v>953</v>
      </c>
      <c r="E158" s="176"/>
      <c r="F158" s="177"/>
      <c r="G158" s="26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220"/>
      <c r="V158" s="221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220"/>
      <c r="AK158" s="221"/>
    </row>
    <row r="159" spans="1:37" ht="12.75">
      <c r="A159" s="1"/>
      <c r="B159" s="1"/>
      <c r="C159" s="1"/>
      <c r="D159" s="2"/>
      <c r="E159" s="2"/>
      <c r="F159" s="76" t="s">
        <v>954</v>
      </c>
      <c r="G159" s="26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222">
        <v>248</v>
      </c>
      <c r="V159" s="219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220"/>
      <c r="AK159" s="221"/>
    </row>
    <row r="160" spans="1:37" ht="12.75">
      <c r="A160" s="1"/>
      <c r="B160" s="1"/>
      <c r="C160" s="1"/>
      <c r="D160" s="2"/>
      <c r="E160" s="2"/>
      <c r="F160" s="76" t="s">
        <v>955</v>
      </c>
      <c r="G160" s="26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222">
        <v>67</v>
      </c>
      <c r="V160" s="219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220"/>
      <c r="AK160" s="221"/>
    </row>
    <row r="161" spans="1:37" ht="12.75">
      <c r="A161" s="1"/>
      <c r="B161" s="1"/>
      <c r="C161" s="1"/>
      <c r="D161" s="2"/>
      <c r="E161" s="2"/>
      <c r="F161" s="26" t="s">
        <v>608</v>
      </c>
      <c r="G161" s="26"/>
      <c r="H161" s="157"/>
      <c r="I161" s="157"/>
      <c r="J161" s="157"/>
      <c r="K161" s="157"/>
      <c r="L161" s="163"/>
      <c r="M161" s="163"/>
      <c r="N161" s="163"/>
      <c r="O161" s="163"/>
      <c r="P161" s="163"/>
      <c r="Q161" s="163"/>
      <c r="R161" s="163"/>
      <c r="S161" s="163"/>
      <c r="T161" s="163"/>
      <c r="U161" s="220">
        <f>SUM(U159:U160)</f>
        <v>315</v>
      </c>
      <c r="V161" s="219"/>
      <c r="W161" s="157"/>
      <c r="X161" s="157"/>
      <c r="Y161" s="157"/>
      <c r="Z161" s="157"/>
      <c r="AA161" s="157"/>
      <c r="AB161" s="157"/>
      <c r="AC161" s="159"/>
      <c r="AD161" s="160"/>
      <c r="AE161" s="160"/>
      <c r="AF161" s="160"/>
      <c r="AG161" s="161"/>
      <c r="AH161" s="160"/>
      <c r="AI161" s="161"/>
      <c r="AJ161" s="222"/>
      <c r="AK161" s="223"/>
    </row>
    <row r="162" spans="1:37" ht="12.75">
      <c r="A162" s="1"/>
      <c r="B162" s="1"/>
      <c r="C162" s="1"/>
      <c r="D162" s="7"/>
      <c r="E162" s="27"/>
      <c r="F162" s="179"/>
      <c r="G162" s="11"/>
      <c r="H162" s="157"/>
      <c r="I162" s="157"/>
      <c r="J162" s="157"/>
      <c r="K162" s="157"/>
      <c r="L162" s="163"/>
      <c r="M162" s="163"/>
      <c r="N162" s="163"/>
      <c r="O162" s="163"/>
      <c r="P162" s="163"/>
      <c r="Q162" s="163"/>
      <c r="R162" s="163"/>
      <c r="S162" s="163"/>
      <c r="T162" s="163"/>
      <c r="U162" s="220"/>
      <c r="V162" s="219"/>
      <c r="W162" s="157"/>
      <c r="X162" s="157"/>
      <c r="Y162" s="157"/>
      <c r="Z162" s="157"/>
      <c r="AA162" s="157"/>
      <c r="AB162" s="157"/>
      <c r="AC162" s="159"/>
      <c r="AD162" s="160"/>
      <c r="AE162" s="160"/>
      <c r="AF162" s="160"/>
      <c r="AG162" s="161"/>
      <c r="AH162" s="160"/>
      <c r="AI162" s="161"/>
      <c r="AJ162" s="222"/>
      <c r="AK162" s="223"/>
    </row>
    <row r="163" spans="1:37" ht="24.75" customHeight="1">
      <c r="A163" s="2"/>
      <c r="B163" s="2">
        <v>11</v>
      </c>
      <c r="C163" s="2"/>
      <c r="D163" s="7"/>
      <c r="E163" s="324" t="s">
        <v>623</v>
      </c>
      <c r="F163" s="325"/>
      <c r="G163" s="326"/>
      <c r="H163" s="157"/>
      <c r="I163" s="157"/>
      <c r="J163" s="157"/>
      <c r="K163" s="157"/>
      <c r="L163" s="163"/>
      <c r="M163" s="163"/>
      <c r="N163" s="163"/>
      <c r="O163" s="163"/>
      <c r="P163" s="163"/>
      <c r="Q163" s="163"/>
      <c r="R163" s="163"/>
      <c r="S163" s="163"/>
      <c r="T163" s="163"/>
      <c r="U163" s="220"/>
      <c r="V163" s="219"/>
      <c r="W163" s="157"/>
      <c r="X163" s="157"/>
      <c r="Y163" s="157"/>
      <c r="Z163" s="157"/>
      <c r="AA163" s="157"/>
      <c r="AB163" s="157"/>
      <c r="AC163" s="159"/>
      <c r="AD163" s="160"/>
      <c r="AE163" s="160"/>
      <c r="AF163" s="160"/>
      <c r="AG163" s="161"/>
      <c r="AH163" s="160"/>
      <c r="AI163" s="161"/>
      <c r="AJ163" s="222"/>
      <c r="AK163" s="223"/>
    </row>
    <row r="164" spans="1:37" ht="12.75">
      <c r="A164" s="1"/>
      <c r="B164" s="1"/>
      <c r="C164" s="8" t="s">
        <v>498</v>
      </c>
      <c r="D164" s="7"/>
      <c r="E164" s="2"/>
      <c r="F164" s="302" t="s">
        <v>499</v>
      </c>
      <c r="G164" s="303"/>
      <c r="H164" s="157"/>
      <c r="I164" s="157"/>
      <c r="J164" s="157"/>
      <c r="K164" s="157"/>
      <c r="L164" s="163"/>
      <c r="M164" s="163"/>
      <c r="N164" s="163"/>
      <c r="O164" s="163"/>
      <c r="P164" s="163"/>
      <c r="Q164" s="163"/>
      <c r="R164" s="163"/>
      <c r="S164" s="163"/>
      <c r="T164" s="163"/>
      <c r="U164" s="220"/>
      <c r="V164" s="219"/>
      <c r="W164" s="157"/>
      <c r="X164" s="157"/>
      <c r="Y164" s="157"/>
      <c r="Z164" s="157"/>
      <c r="AA164" s="157"/>
      <c r="AB164" s="157"/>
      <c r="AC164" s="159"/>
      <c r="AD164" s="160"/>
      <c r="AE164" s="160"/>
      <c r="AF164" s="160"/>
      <c r="AG164" s="161"/>
      <c r="AH164" s="160"/>
      <c r="AI164" s="161"/>
      <c r="AJ164" s="222"/>
      <c r="AK164" s="223"/>
    </row>
    <row r="165" spans="1:37" ht="12.75">
      <c r="A165" s="1"/>
      <c r="B165" s="1"/>
      <c r="C165" s="1"/>
      <c r="D165" s="7" t="s">
        <v>555</v>
      </c>
      <c r="E165" s="2"/>
      <c r="F165" s="2"/>
      <c r="G165" s="26" t="s">
        <v>556</v>
      </c>
      <c r="H165" s="157"/>
      <c r="I165" s="157"/>
      <c r="J165" s="157"/>
      <c r="K165" s="157"/>
      <c r="L165" s="163"/>
      <c r="M165" s="163"/>
      <c r="N165" s="163"/>
      <c r="O165" s="163"/>
      <c r="P165" s="163"/>
      <c r="Q165" s="163"/>
      <c r="R165" s="163"/>
      <c r="S165" s="163"/>
      <c r="T165" s="163"/>
      <c r="U165" s="220"/>
      <c r="V165" s="219"/>
      <c r="W165" s="157"/>
      <c r="X165" s="157"/>
      <c r="Y165" s="157"/>
      <c r="Z165" s="157"/>
      <c r="AA165" s="157"/>
      <c r="AB165" s="157"/>
      <c r="AC165" s="159"/>
      <c r="AD165" s="160"/>
      <c r="AE165" s="160"/>
      <c r="AF165" s="160"/>
      <c r="AG165" s="161"/>
      <c r="AH165" s="160"/>
      <c r="AI165" s="161"/>
      <c r="AJ165" s="222"/>
      <c r="AK165" s="223"/>
    </row>
    <row r="166" spans="1:37" ht="93.75" customHeight="1">
      <c r="A166" s="18"/>
      <c r="B166" s="18"/>
      <c r="C166" s="18"/>
      <c r="D166" s="19" t="s">
        <v>561</v>
      </c>
      <c r="E166" s="20"/>
      <c r="F166" s="20"/>
      <c r="G166" s="211" t="s">
        <v>8</v>
      </c>
      <c r="H166" s="157">
        <v>86926</v>
      </c>
      <c r="I166" s="157"/>
      <c r="J166" s="157">
        <f>SUM(H166:I166)</f>
        <v>86926</v>
      </c>
      <c r="K166" s="157">
        <v>-500</v>
      </c>
      <c r="L166" s="157">
        <f>SUM(J166:K166)</f>
        <v>86426</v>
      </c>
      <c r="M166" s="157">
        <v>-6583</v>
      </c>
      <c r="N166" s="157">
        <f>SUM(L166:M166)</f>
        <v>79843</v>
      </c>
      <c r="O166" s="157">
        <v>6254</v>
      </c>
      <c r="P166" s="157">
        <f>SUM(N166:O166)</f>
        <v>86097</v>
      </c>
      <c r="Q166" s="157">
        <v>49</v>
      </c>
      <c r="R166" s="157">
        <f>SUM(P166:Q166)</f>
        <v>86146</v>
      </c>
      <c r="S166" s="157">
        <v>1690</v>
      </c>
      <c r="T166" s="157">
        <f>SUM(R166:S166)</f>
        <v>87836</v>
      </c>
      <c r="U166" s="218">
        <v>77906</v>
      </c>
      <c r="V166" s="219">
        <f>SUM(U166/T166)</f>
        <v>0.8869484038435266</v>
      </c>
      <c r="W166" s="157"/>
      <c r="X166" s="157"/>
      <c r="Y166" s="157"/>
      <c r="Z166" s="157"/>
      <c r="AA166" s="157"/>
      <c r="AB166" s="157"/>
      <c r="AC166" s="159"/>
      <c r="AD166" s="160"/>
      <c r="AE166" s="160"/>
      <c r="AF166" s="160"/>
      <c r="AG166" s="161"/>
      <c r="AH166" s="160"/>
      <c r="AI166" s="161"/>
      <c r="AJ166" s="222"/>
      <c r="AK166" s="223"/>
    </row>
    <row r="167" spans="1:37" ht="12.75" hidden="1">
      <c r="A167" s="1"/>
      <c r="B167" s="1"/>
      <c r="C167" s="1"/>
      <c r="D167" s="7"/>
      <c r="E167" s="9"/>
      <c r="F167" s="9"/>
      <c r="G167" s="26"/>
      <c r="H167" s="157"/>
      <c r="I167" s="157"/>
      <c r="J167" s="157"/>
      <c r="K167" s="157"/>
      <c r="L167" s="163"/>
      <c r="M167" s="163"/>
      <c r="N167" s="163"/>
      <c r="O167" s="163"/>
      <c r="P167" s="163"/>
      <c r="Q167" s="163"/>
      <c r="R167" s="163"/>
      <c r="S167" s="163"/>
      <c r="T167" s="163"/>
      <c r="U167" s="220"/>
      <c r="V167" s="219" t="e">
        <f>SUM(U167/T167)</f>
        <v>#DIV/0!</v>
      </c>
      <c r="W167" s="157"/>
      <c r="X167" s="157"/>
      <c r="Y167" s="157"/>
      <c r="Z167" s="157"/>
      <c r="AA167" s="157"/>
      <c r="AB167" s="157"/>
      <c r="AC167" s="159"/>
      <c r="AD167" s="160"/>
      <c r="AE167" s="160"/>
      <c r="AF167" s="160"/>
      <c r="AG167" s="161"/>
      <c r="AH167" s="160"/>
      <c r="AI167" s="161"/>
      <c r="AJ167" s="222"/>
      <c r="AK167" s="223" t="e">
        <f>SUM(AJ167/AI167)</f>
        <v>#DIV/0!</v>
      </c>
    </row>
    <row r="168" spans="1:37" ht="12.75">
      <c r="A168" s="1"/>
      <c r="B168" s="1"/>
      <c r="C168" s="1"/>
      <c r="D168" s="7"/>
      <c r="E168" s="9"/>
      <c r="F168" s="9"/>
      <c r="G168" s="26" t="s">
        <v>608</v>
      </c>
      <c r="H168" s="163">
        <f aca="true" t="shared" si="47" ref="H168:M168">SUM(H166:H167)</f>
        <v>86926</v>
      </c>
      <c r="I168" s="163">
        <f t="shared" si="47"/>
        <v>0</v>
      </c>
      <c r="J168" s="163">
        <f t="shared" si="47"/>
        <v>86926</v>
      </c>
      <c r="K168" s="163">
        <f t="shared" si="47"/>
        <v>-500</v>
      </c>
      <c r="L168" s="163">
        <f t="shared" si="47"/>
        <v>86426</v>
      </c>
      <c r="M168" s="163">
        <f t="shared" si="47"/>
        <v>-6583</v>
      </c>
      <c r="N168" s="163">
        <f>SUM(L168:M168)</f>
        <v>79843</v>
      </c>
      <c r="O168" s="163">
        <f aca="true" t="shared" si="48" ref="O168:U168">SUM(O166:O167)</f>
        <v>6254</v>
      </c>
      <c r="P168" s="163">
        <f t="shared" si="48"/>
        <v>86097</v>
      </c>
      <c r="Q168" s="163">
        <f t="shared" si="48"/>
        <v>49</v>
      </c>
      <c r="R168" s="163">
        <f t="shared" si="48"/>
        <v>86146</v>
      </c>
      <c r="S168" s="163">
        <f t="shared" si="48"/>
        <v>1690</v>
      </c>
      <c r="T168" s="163">
        <f t="shared" si="48"/>
        <v>87836</v>
      </c>
      <c r="U168" s="220">
        <f t="shared" si="48"/>
        <v>77906</v>
      </c>
      <c r="V168" s="221">
        <f>SUM(U168/T168)</f>
        <v>0.8869484038435266</v>
      </c>
      <c r="W168" s="157"/>
      <c r="X168" s="157"/>
      <c r="Y168" s="157"/>
      <c r="Z168" s="157"/>
      <c r="AA168" s="157"/>
      <c r="AB168" s="157"/>
      <c r="AC168" s="159"/>
      <c r="AD168" s="160"/>
      <c r="AE168" s="160"/>
      <c r="AF168" s="160"/>
      <c r="AG168" s="161"/>
      <c r="AH168" s="160"/>
      <c r="AI168" s="161"/>
      <c r="AJ168" s="222"/>
      <c r="AK168" s="223"/>
    </row>
    <row r="169" spans="1:37" ht="12.75">
      <c r="A169" s="1"/>
      <c r="B169" s="1"/>
      <c r="C169" s="1"/>
      <c r="D169" s="13"/>
      <c r="E169" s="1"/>
      <c r="F169" s="1"/>
      <c r="G169" s="26"/>
      <c r="H169" s="157"/>
      <c r="I169" s="157"/>
      <c r="J169" s="157"/>
      <c r="K169" s="157"/>
      <c r="L169" s="163"/>
      <c r="M169" s="163"/>
      <c r="N169" s="163"/>
      <c r="O169" s="163"/>
      <c r="P169" s="163"/>
      <c r="Q169" s="163"/>
      <c r="R169" s="163"/>
      <c r="S169" s="163"/>
      <c r="T169" s="163"/>
      <c r="U169" s="220"/>
      <c r="V169" s="219"/>
      <c r="W169" s="157"/>
      <c r="X169" s="157"/>
      <c r="Y169" s="157"/>
      <c r="Z169" s="157"/>
      <c r="AA169" s="157"/>
      <c r="AB169" s="157"/>
      <c r="AC169" s="159"/>
      <c r="AD169" s="160"/>
      <c r="AE169" s="160"/>
      <c r="AF169" s="160"/>
      <c r="AG169" s="161"/>
      <c r="AH169" s="160"/>
      <c r="AI169" s="161"/>
      <c r="AJ169" s="222"/>
      <c r="AK169" s="223"/>
    </row>
    <row r="170" spans="1:37" ht="12.75">
      <c r="A170" s="1"/>
      <c r="B170" s="2">
        <v>12</v>
      </c>
      <c r="C170" s="2"/>
      <c r="D170" s="7"/>
      <c r="E170" s="323" t="s">
        <v>624</v>
      </c>
      <c r="F170" s="323"/>
      <c r="G170" s="302"/>
      <c r="H170" s="157"/>
      <c r="I170" s="157"/>
      <c r="J170" s="157"/>
      <c r="K170" s="157"/>
      <c r="L170" s="163"/>
      <c r="M170" s="163"/>
      <c r="N170" s="163"/>
      <c r="O170" s="163"/>
      <c r="P170" s="163"/>
      <c r="Q170" s="163"/>
      <c r="R170" s="163"/>
      <c r="S170" s="163"/>
      <c r="T170" s="163"/>
      <c r="U170" s="220"/>
      <c r="V170" s="219"/>
      <c r="W170" s="157"/>
      <c r="X170" s="157"/>
      <c r="Y170" s="157"/>
      <c r="Z170" s="157"/>
      <c r="AA170" s="157"/>
      <c r="AB170" s="157"/>
      <c r="AC170" s="159"/>
      <c r="AD170" s="160"/>
      <c r="AE170" s="160"/>
      <c r="AF170" s="160"/>
      <c r="AG170" s="161"/>
      <c r="AH170" s="160"/>
      <c r="AI170" s="161"/>
      <c r="AJ170" s="222"/>
      <c r="AK170" s="223"/>
    </row>
    <row r="171" spans="1:37" ht="12.75">
      <c r="A171" s="1"/>
      <c r="B171" s="2"/>
      <c r="C171" s="8" t="s">
        <v>498</v>
      </c>
      <c r="D171" s="7"/>
      <c r="E171" s="2"/>
      <c r="F171" s="302" t="s">
        <v>499</v>
      </c>
      <c r="G171" s="303"/>
      <c r="H171" s="157"/>
      <c r="I171" s="157"/>
      <c r="J171" s="157"/>
      <c r="K171" s="157"/>
      <c r="L171" s="163"/>
      <c r="M171" s="163"/>
      <c r="N171" s="163"/>
      <c r="O171" s="163"/>
      <c r="P171" s="163"/>
      <c r="Q171" s="163"/>
      <c r="R171" s="163"/>
      <c r="S171" s="163"/>
      <c r="T171" s="163"/>
      <c r="U171" s="220"/>
      <c r="V171" s="219"/>
      <c r="W171" s="157"/>
      <c r="X171" s="157"/>
      <c r="Y171" s="157"/>
      <c r="Z171" s="157"/>
      <c r="AA171" s="157"/>
      <c r="AB171" s="157"/>
      <c r="AC171" s="159"/>
      <c r="AD171" s="160"/>
      <c r="AE171" s="160"/>
      <c r="AF171" s="160"/>
      <c r="AG171" s="161"/>
      <c r="AH171" s="160"/>
      <c r="AI171" s="161"/>
      <c r="AJ171" s="222"/>
      <c r="AK171" s="223"/>
    </row>
    <row r="172" spans="1:37" ht="12.75">
      <c r="A172" s="2"/>
      <c r="B172" s="2"/>
      <c r="C172" s="2"/>
      <c r="D172" s="7" t="s">
        <v>535</v>
      </c>
      <c r="E172" s="2"/>
      <c r="F172" s="2"/>
      <c r="G172" s="26" t="s">
        <v>536</v>
      </c>
      <c r="H172" s="157"/>
      <c r="I172" s="157"/>
      <c r="J172" s="157"/>
      <c r="K172" s="157"/>
      <c r="L172" s="163"/>
      <c r="M172" s="163"/>
      <c r="N172" s="163"/>
      <c r="O172" s="163"/>
      <c r="P172" s="163"/>
      <c r="Q172" s="163"/>
      <c r="R172" s="163"/>
      <c r="S172" s="163"/>
      <c r="T172" s="163"/>
      <c r="U172" s="220"/>
      <c r="V172" s="219"/>
      <c r="W172" s="157"/>
      <c r="X172" s="157"/>
      <c r="Y172" s="157"/>
      <c r="Z172" s="157"/>
      <c r="AA172" s="157"/>
      <c r="AB172" s="157"/>
      <c r="AC172" s="159"/>
      <c r="AD172" s="160"/>
      <c r="AE172" s="160"/>
      <c r="AF172" s="160"/>
      <c r="AG172" s="161"/>
      <c r="AH172" s="160"/>
      <c r="AI172" s="161"/>
      <c r="AJ172" s="222"/>
      <c r="AK172" s="223"/>
    </row>
    <row r="173" spans="1:37" ht="12.75">
      <c r="A173" s="2"/>
      <c r="B173" s="2"/>
      <c r="C173" s="2"/>
      <c r="D173" s="10" t="s">
        <v>541</v>
      </c>
      <c r="E173" s="9"/>
      <c r="F173" s="9"/>
      <c r="G173" s="27" t="s">
        <v>542</v>
      </c>
      <c r="H173" s="157">
        <v>254</v>
      </c>
      <c r="I173" s="157"/>
      <c r="J173" s="157">
        <f>SUM(H173:I173)</f>
        <v>254</v>
      </c>
      <c r="K173" s="157"/>
      <c r="L173" s="157">
        <f>SUM(J173:K173)</f>
        <v>254</v>
      </c>
      <c r="M173" s="157"/>
      <c r="N173" s="157">
        <f>SUM(L173:M173)</f>
        <v>254</v>
      </c>
      <c r="O173" s="157"/>
      <c r="P173" s="157">
        <f>SUM(N173:O173)</f>
        <v>254</v>
      </c>
      <c r="Q173" s="157"/>
      <c r="R173" s="157">
        <f>SUM(P173:Q173)</f>
        <v>254</v>
      </c>
      <c r="S173" s="157"/>
      <c r="T173" s="157">
        <f>SUM(R173:S173)</f>
        <v>254</v>
      </c>
      <c r="U173" s="218">
        <v>340</v>
      </c>
      <c r="V173" s="219">
        <f>SUM(U173/T173)</f>
        <v>1.3385826771653544</v>
      </c>
      <c r="W173" s="157"/>
      <c r="X173" s="157"/>
      <c r="Y173" s="157"/>
      <c r="Z173" s="157"/>
      <c r="AA173" s="157"/>
      <c r="AB173" s="157"/>
      <c r="AC173" s="159"/>
      <c r="AD173" s="160"/>
      <c r="AE173" s="160"/>
      <c r="AF173" s="160"/>
      <c r="AG173" s="161"/>
      <c r="AH173" s="160"/>
      <c r="AI173" s="161"/>
      <c r="AJ173" s="222"/>
      <c r="AK173" s="223"/>
    </row>
    <row r="174" spans="1:37" ht="12.75">
      <c r="A174" s="2"/>
      <c r="B174" s="2"/>
      <c r="C174" s="2"/>
      <c r="D174" s="7"/>
      <c r="E174" s="2"/>
      <c r="F174" s="2"/>
      <c r="G174" s="26"/>
      <c r="H174" s="157"/>
      <c r="I174" s="157"/>
      <c r="J174" s="157">
        <f>SUM(H174:I174)</f>
        <v>0</v>
      </c>
      <c r="K174" s="157"/>
      <c r="L174" s="157">
        <f>SUM(J174:K174)</f>
        <v>0</v>
      </c>
      <c r="M174" s="157"/>
      <c r="N174" s="157">
        <f>SUM(L174:M174)</f>
        <v>0</v>
      </c>
      <c r="O174" s="157"/>
      <c r="P174" s="157">
        <f>SUM(N174:O174)</f>
        <v>0</v>
      </c>
      <c r="Q174" s="157"/>
      <c r="R174" s="157">
        <f>SUM(P174:Q174)</f>
        <v>0</v>
      </c>
      <c r="S174" s="157"/>
      <c r="T174" s="157">
        <f>SUM(R174:S174)</f>
        <v>0</v>
      </c>
      <c r="U174" s="218"/>
      <c r="V174" s="219"/>
      <c r="W174" s="157"/>
      <c r="X174" s="157"/>
      <c r="Y174" s="157"/>
      <c r="Z174" s="157"/>
      <c r="AA174" s="157"/>
      <c r="AB174" s="157"/>
      <c r="AC174" s="159"/>
      <c r="AD174" s="160"/>
      <c r="AE174" s="160"/>
      <c r="AF174" s="160"/>
      <c r="AG174" s="161"/>
      <c r="AH174" s="160"/>
      <c r="AI174" s="161"/>
      <c r="AJ174" s="222"/>
      <c r="AK174" s="223"/>
    </row>
    <row r="175" spans="1:37" ht="12.75">
      <c r="A175" s="2"/>
      <c r="B175" s="2"/>
      <c r="C175" s="2"/>
      <c r="D175" s="7"/>
      <c r="E175" s="2"/>
      <c r="F175" s="2"/>
      <c r="G175" s="26" t="s">
        <v>608</v>
      </c>
      <c r="H175" s="163">
        <f aca="true" t="shared" si="49" ref="H175:M175">SUM(H173:H174)</f>
        <v>254</v>
      </c>
      <c r="I175" s="163">
        <f t="shared" si="49"/>
        <v>0</v>
      </c>
      <c r="J175" s="163">
        <f t="shared" si="49"/>
        <v>254</v>
      </c>
      <c r="K175" s="163">
        <f t="shared" si="49"/>
        <v>0</v>
      </c>
      <c r="L175" s="163">
        <f t="shared" si="49"/>
        <v>254</v>
      </c>
      <c r="M175" s="163">
        <f t="shared" si="49"/>
        <v>0</v>
      </c>
      <c r="N175" s="163">
        <f>SUM(L175:M175)</f>
        <v>254</v>
      </c>
      <c r="O175" s="163">
        <f aca="true" t="shared" si="50" ref="O175:U175">SUM(O173:O174)</f>
        <v>0</v>
      </c>
      <c r="P175" s="163">
        <f t="shared" si="50"/>
        <v>254</v>
      </c>
      <c r="Q175" s="163">
        <f t="shared" si="50"/>
        <v>0</v>
      </c>
      <c r="R175" s="163">
        <f t="shared" si="50"/>
        <v>254</v>
      </c>
      <c r="S175" s="163">
        <f t="shared" si="50"/>
        <v>0</v>
      </c>
      <c r="T175" s="163">
        <f t="shared" si="50"/>
        <v>254</v>
      </c>
      <c r="U175" s="220">
        <f t="shared" si="50"/>
        <v>340</v>
      </c>
      <c r="V175" s="221">
        <f>SUM(U175/T175)</f>
        <v>1.3385826771653544</v>
      </c>
      <c r="W175" s="157"/>
      <c r="X175" s="157"/>
      <c r="Y175" s="157"/>
      <c r="Z175" s="157"/>
      <c r="AA175" s="157"/>
      <c r="AB175" s="157"/>
      <c r="AC175" s="159"/>
      <c r="AD175" s="160"/>
      <c r="AE175" s="160"/>
      <c r="AF175" s="160"/>
      <c r="AG175" s="161"/>
      <c r="AH175" s="160"/>
      <c r="AI175" s="161"/>
      <c r="AJ175" s="222"/>
      <c r="AK175" s="223"/>
    </row>
    <row r="176" spans="1:37" ht="12.75">
      <c r="A176" s="2"/>
      <c r="B176" s="2"/>
      <c r="C176" s="2"/>
      <c r="D176" s="7"/>
      <c r="E176" s="2"/>
      <c r="F176" s="2"/>
      <c r="G176" s="26"/>
      <c r="H176" s="157"/>
      <c r="I176" s="157"/>
      <c r="J176" s="157"/>
      <c r="K176" s="157"/>
      <c r="L176" s="163"/>
      <c r="M176" s="163"/>
      <c r="N176" s="163"/>
      <c r="O176" s="163"/>
      <c r="P176" s="163"/>
      <c r="Q176" s="163"/>
      <c r="R176" s="163"/>
      <c r="S176" s="163"/>
      <c r="T176" s="163"/>
      <c r="U176" s="220"/>
      <c r="V176" s="219"/>
      <c r="W176" s="157"/>
      <c r="X176" s="157"/>
      <c r="Y176" s="157"/>
      <c r="Z176" s="157"/>
      <c r="AA176" s="157"/>
      <c r="AB176" s="157"/>
      <c r="AC176" s="159"/>
      <c r="AD176" s="160"/>
      <c r="AE176" s="160"/>
      <c r="AF176" s="160"/>
      <c r="AG176" s="161"/>
      <c r="AH176" s="160"/>
      <c r="AI176" s="161"/>
      <c r="AJ176" s="222"/>
      <c r="AK176" s="223"/>
    </row>
    <row r="177" spans="1:37" ht="12.75">
      <c r="A177" s="2"/>
      <c r="B177" s="2">
        <v>13</v>
      </c>
      <c r="C177" s="2"/>
      <c r="D177" s="7"/>
      <c r="E177" s="323" t="s">
        <v>625</v>
      </c>
      <c r="F177" s="323"/>
      <c r="G177" s="302"/>
      <c r="H177" s="157"/>
      <c r="I177" s="157"/>
      <c r="J177" s="157"/>
      <c r="K177" s="157"/>
      <c r="L177" s="163"/>
      <c r="M177" s="163"/>
      <c r="N177" s="163"/>
      <c r="O177" s="163"/>
      <c r="P177" s="163"/>
      <c r="Q177" s="163"/>
      <c r="R177" s="163"/>
      <c r="S177" s="163"/>
      <c r="T177" s="163"/>
      <c r="U177" s="220"/>
      <c r="V177" s="219"/>
      <c r="W177" s="157"/>
      <c r="X177" s="157"/>
      <c r="Y177" s="157"/>
      <c r="Z177" s="157"/>
      <c r="AA177" s="157"/>
      <c r="AB177" s="157"/>
      <c r="AC177" s="159"/>
      <c r="AD177" s="160"/>
      <c r="AE177" s="160"/>
      <c r="AF177" s="160"/>
      <c r="AG177" s="161"/>
      <c r="AH177" s="160"/>
      <c r="AI177" s="161"/>
      <c r="AJ177" s="222"/>
      <c r="AK177" s="223"/>
    </row>
    <row r="178" spans="1:37" ht="12.75">
      <c r="A178" s="2"/>
      <c r="B178" s="2"/>
      <c r="C178" s="8" t="s">
        <v>498</v>
      </c>
      <c r="D178" s="7"/>
      <c r="E178" s="2"/>
      <c r="F178" s="302" t="s">
        <v>499</v>
      </c>
      <c r="G178" s="303"/>
      <c r="H178" s="157"/>
      <c r="I178" s="157"/>
      <c r="J178" s="157"/>
      <c r="K178" s="157"/>
      <c r="L178" s="163"/>
      <c r="M178" s="163"/>
      <c r="N178" s="163"/>
      <c r="O178" s="163"/>
      <c r="P178" s="163"/>
      <c r="Q178" s="163"/>
      <c r="R178" s="163"/>
      <c r="S178" s="163"/>
      <c r="T178" s="163"/>
      <c r="U178" s="220"/>
      <c r="V178" s="219"/>
      <c r="W178" s="157"/>
      <c r="X178" s="157"/>
      <c r="Y178" s="157"/>
      <c r="Z178" s="157"/>
      <c r="AA178" s="157"/>
      <c r="AB178" s="157"/>
      <c r="AC178" s="159"/>
      <c r="AD178" s="160"/>
      <c r="AE178" s="160"/>
      <c r="AF178" s="160"/>
      <c r="AG178" s="161"/>
      <c r="AH178" s="160"/>
      <c r="AI178" s="161"/>
      <c r="AJ178" s="222"/>
      <c r="AK178" s="223"/>
    </row>
    <row r="179" spans="1:37" ht="12.75">
      <c r="A179" s="2"/>
      <c r="B179" s="2"/>
      <c r="C179" s="8"/>
      <c r="D179" s="12">
        <v>1</v>
      </c>
      <c r="E179" s="2"/>
      <c r="F179" s="2"/>
      <c r="G179" s="26" t="s">
        <v>500</v>
      </c>
      <c r="H179" s="157"/>
      <c r="I179" s="157"/>
      <c r="J179" s="157"/>
      <c r="K179" s="157"/>
      <c r="L179" s="163"/>
      <c r="M179" s="163"/>
      <c r="N179" s="163"/>
      <c r="O179" s="163"/>
      <c r="P179" s="163"/>
      <c r="Q179" s="163"/>
      <c r="R179" s="163"/>
      <c r="S179" s="163"/>
      <c r="T179" s="163"/>
      <c r="U179" s="220"/>
      <c r="V179" s="219"/>
      <c r="W179" s="157"/>
      <c r="X179" s="157"/>
      <c r="Y179" s="157"/>
      <c r="Z179" s="157"/>
      <c r="AA179" s="157"/>
      <c r="AB179" s="157"/>
      <c r="AC179" s="159"/>
      <c r="AD179" s="160"/>
      <c r="AE179" s="160"/>
      <c r="AF179" s="160"/>
      <c r="AG179" s="161"/>
      <c r="AH179" s="160"/>
      <c r="AI179" s="161"/>
      <c r="AJ179" s="222"/>
      <c r="AK179" s="223"/>
    </row>
    <row r="180" spans="1:37" ht="12.75">
      <c r="A180" s="2"/>
      <c r="B180" s="2"/>
      <c r="C180" s="8"/>
      <c r="D180" s="10" t="s">
        <v>501</v>
      </c>
      <c r="E180" s="9"/>
      <c r="F180" s="9"/>
      <c r="G180" s="27" t="s">
        <v>502</v>
      </c>
      <c r="H180" s="157"/>
      <c r="I180" s="157"/>
      <c r="J180" s="157"/>
      <c r="K180" s="157"/>
      <c r="L180" s="163"/>
      <c r="M180" s="163"/>
      <c r="N180" s="163"/>
      <c r="O180" s="163"/>
      <c r="P180" s="163"/>
      <c r="Q180" s="163"/>
      <c r="R180" s="163"/>
      <c r="S180" s="163"/>
      <c r="T180" s="163"/>
      <c r="U180" s="220"/>
      <c r="V180" s="219"/>
      <c r="W180" s="157">
        <v>386</v>
      </c>
      <c r="X180" s="157"/>
      <c r="Y180" s="157">
        <f>SUM(W180:X180)</f>
        <v>386</v>
      </c>
      <c r="Z180" s="157"/>
      <c r="AA180" s="157">
        <f>SUM(Y180:Z180)</f>
        <v>386</v>
      </c>
      <c r="AB180" s="157"/>
      <c r="AC180" s="157">
        <f>SUM(AA180:AB180)</f>
        <v>386</v>
      </c>
      <c r="AD180" s="160"/>
      <c r="AE180" s="160">
        <f>SUM(AC180:AD180)</f>
        <v>386</v>
      </c>
      <c r="AF180" s="160"/>
      <c r="AG180" s="160">
        <f>SUM(AE180:AF180)</f>
        <v>386</v>
      </c>
      <c r="AH180" s="160"/>
      <c r="AI180" s="160">
        <f>SUM(AG180:AH180)</f>
        <v>386</v>
      </c>
      <c r="AJ180" s="222"/>
      <c r="AK180" s="223">
        <f>SUM(AJ180/AI180)</f>
        <v>0</v>
      </c>
    </row>
    <row r="181" spans="1:37" ht="12.75">
      <c r="A181" s="2"/>
      <c r="B181" s="2"/>
      <c r="C181" s="8"/>
      <c r="D181" s="10" t="s">
        <v>503</v>
      </c>
      <c r="E181" s="9"/>
      <c r="F181" s="9"/>
      <c r="G181" s="27" t="s">
        <v>504</v>
      </c>
      <c r="H181" s="157"/>
      <c r="I181" s="157"/>
      <c r="J181" s="157"/>
      <c r="K181" s="157"/>
      <c r="L181" s="163"/>
      <c r="M181" s="163"/>
      <c r="N181" s="163"/>
      <c r="O181" s="163"/>
      <c r="P181" s="163"/>
      <c r="Q181" s="163"/>
      <c r="R181" s="163"/>
      <c r="S181" s="163"/>
      <c r="T181" s="163"/>
      <c r="U181" s="220"/>
      <c r="V181" s="219"/>
      <c r="W181" s="157">
        <v>81</v>
      </c>
      <c r="X181" s="157"/>
      <c r="Y181" s="157">
        <f>SUM(W181:X181)</f>
        <v>81</v>
      </c>
      <c r="Z181" s="157"/>
      <c r="AA181" s="157">
        <f>SUM(Y181:Z181)</f>
        <v>81</v>
      </c>
      <c r="AB181" s="157"/>
      <c r="AC181" s="157">
        <f>SUM(AA181:AB181)</f>
        <v>81</v>
      </c>
      <c r="AD181" s="160"/>
      <c r="AE181" s="160">
        <f>SUM(AC181:AD181)</f>
        <v>81</v>
      </c>
      <c r="AF181" s="160"/>
      <c r="AG181" s="160">
        <f>SUM(AE181:AF181)</f>
        <v>81</v>
      </c>
      <c r="AH181" s="160"/>
      <c r="AI181" s="160">
        <f>SUM(AG181:AH181)</f>
        <v>81</v>
      </c>
      <c r="AJ181" s="222"/>
      <c r="AK181" s="223">
        <f>SUM(AJ181/AI181)</f>
        <v>0</v>
      </c>
    </row>
    <row r="182" spans="1:37" ht="12.75">
      <c r="A182" s="2"/>
      <c r="B182" s="2"/>
      <c r="C182" s="2"/>
      <c r="D182" s="7" t="s">
        <v>535</v>
      </c>
      <c r="E182" s="2"/>
      <c r="F182" s="2"/>
      <c r="G182" s="26" t="s">
        <v>536</v>
      </c>
      <c r="H182" s="157"/>
      <c r="I182" s="157"/>
      <c r="J182" s="157"/>
      <c r="K182" s="157"/>
      <c r="L182" s="163"/>
      <c r="M182" s="163"/>
      <c r="N182" s="163"/>
      <c r="O182" s="163"/>
      <c r="P182" s="163"/>
      <c r="Q182" s="163"/>
      <c r="R182" s="163"/>
      <c r="S182" s="163"/>
      <c r="T182" s="163"/>
      <c r="U182" s="220"/>
      <c r="V182" s="219"/>
      <c r="W182" s="157"/>
      <c r="X182" s="157"/>
      <c r="Y182" s="157"/>
      <c r="Z182" s="157"/>
      <c r="AA182" s="157"/>
      <c r="AB182" s="157"/>
      <c r="AC182" s="157"/>
      <c r="AD182" s="160"/>
      <c r="AE182" s="160"/>
      <c r="AF182" s="160"/>
      <c r="AG182" s="161"/>
      <c r="AH182" s="160"/>
      <c r="AI182" s="161"/>
      <c r="AJ182" s="222"/>
      <c r="AK182" s="223"/>
    </row>
    <row r="183" spans="1:37" ht="12.75">
      <c r="A183" s="2"/>
      <c r="B183" s="2"/>
      <c r="C183" s="2"/>
      <c r="D183" s="10" t="s">
        <v>541</v>
      </c>
      <c r="E183" s="9"/>
      <c r="F183" s="9"/>
      <c r="G183" s="27" t="s">
        <v>542</v>
      </c>
      <c r="H183" s="157">
        <v>296</v>
      </c>
      <c r="I183" s="157"/>
      <c r="J183" s="157">
        <f>SUM(H183:I183)</f>
        <v>296</v>
      </c>
      <c r="K183" s="157"/>
      <c r="L183" s="157">
        <f>SUM(J183:K183)</f>
        <v>296</v>
      </c>
      <c r="M183" s="157"/>
      <c r="N183" s="157">
        <f>SUM(L183:M183)</f>
        <v>296</v>
      </c>
      <c r="O183" s="157"/>
      <c r="P183" s="157">
        <f>SUM(N183:O183)</f>
        <v>296</v>
      </c>
      <c r="Q183" s="157"/>
      <c r="R183" s="157">
        <f>SUM(P183:Q183)</f>
        <v>296</v>
      </c>
      <c r="S183" s="157"/>
      <c r="T183" s="157">
        <f>SUM(R183:S183)</f>
        <v>296</v>
      </c>
      <c r="U183" s="218">
        <v>24</v>
      </c>
      <c r="V183" s="219">
        <f>SUM(U183/T183)</f>
        <v>0.08108108108108109</v>
      </c>
      <c r="W183" s="157"/>
      <c r="X183" s="157"/>
      <c r="Y183" s="157"/>
      <c r="Z183" s="157"/>
      <c r="AA183" s="157"/>
      <c r="AB183" s="157"/>
      <c r="AC183" s="157"/>
      <c r="AD183" s="160"/>
      <c r="AE183" s="160"/>
      <c r="AF183" s="160"/>
      <c r="AG183" s="161"/>
      <c r="AH183" s="160"/>
      <c r="AI183" s="161"/>
      <c r="AJ183" s="222"/>
      <c r="AK183" s="223"/>
    </row>
    <row r="184" spans="1:37" ht="12.75">
      <c r="A184" s="2"/>
      <c r="B184" s="2"/>
      <c r="C184" s="2"/>
      <c r="D184" s="10" t="s">
        <v>543</v>
      </c>
      <c r="E184" s="9"/>
      <c r="F184" s="9"/>
      <c r="G184" s="27" t="s">
        <v>544</v>
      </c>
      <c r="H184" s="157">
        <v>42</v>
      </c>
      <c r="I184" s="157"/>
      <c r="J184" s="157">
        <f>SUM(H184:I184)</f>
        <v>42</v>
      </c>
      <c r="K184" s="157"/>
      <c r="L184" s="157">
        <f>SUM(J184:K184)</f>
        <v>42</v>
      </c>
      <c r="M184" s="157"/>
      <c r="N184" s="157">
        <f>SUM(L184:M184)</f>
        <v>42</v>
      </c>
      <c r="O184" s="157"/>
      <c r="P184" s="157">
        <f>SUM(N184:O184)</f>
        <v>42</v>
      </c>
      <c r="Q184" s="157"/>
      <c r="R184" s="157">
        <f>SUM(P184:Q184)</f>
        <v>42</v>
      </c>
      <c r="S184" s="157"/>
      <c r="T184" s="157">
        <f>SUM(R184:S184)</f>
        <v>42</v>
      </c>
      <c r="U184" s="218"/>
      <c r="V184" s="219">
        <f>SUM(U184/T184)</f>
        <v>0</v>
      </c>
      <c r="W184" s="157"/>
      <c r="X184" s="157"/>
      <c r="Y184" s="157"/>
      <c r="Z184" s="157"/>
      <c r="AA184" s="157"/>
      <c r="AB184" s="157"/>
      <c r="AC184" s="157"/>
      <c r="AD184" s="160"/>
      <c r="AE184" s="160"/>
      <c r="AF184" s="160"/>
      <c r="AG184" s="161"/>
      <c r="AH184" s="160"/>
      <c r="AI184" s="161"/>
      <c r="AJ184" s="222"/>
      <c r="AK184" s="223"/>
    </row>
    <row r="185" spans="1:37" ht="12.75" hidden="1">
      <c r="A185" s="2"/>
      <c r="B185" s="2"/>
      <c r="C185" s="2"/>
      <c r="D185" s="7"/>
      <c r="E185" s="2"/>
      <c r="F185" s="2"/>
      <c r="G185" s="26"/>
      <c r="H185" s="157"/>
      <c r="I185" s="157"/>
      <c r="J185" s="157">
        <f>SUM(H185:I185)</f>
        <v>0</v>
      </c>
      <c r="K185" s="157"/>
      <c r="L185" s="157">
        <f>SUM(J185:K185)</f>
        <v>0</v>
      </c>
      <c r="M185" s="157"/>
      <c r="N185" s="157">
        <f>SUM(L185:M185)</f>
        <v>0</v>
      </c>
      <c r="O185" s="157"/>
      <c r="P185" s="157">
        <f>SUM(N185:O185)</f>
        <v>0</v>
      </c>
      <c r="Q185" s="157"/>
      <c r="R185" s="157">
        <f>SUM(P185:Q185)</f>
        <v>0</v>
      </c>
      <c r="S185" s="157"/>
      <c r="T185" s="157">
        <f>SUM(R185:S185)</f>
        <v>0</v>
      </c>
      <c r="U185" s="218"/>
      <c r="V185" s="219" t="e">
        <f>SUM(U185/T185)</f>
        <v>#DIV/0!</v>
      </c>
      <c r="W185" s="157"/>
      <c r="X185" s="157"/>
      <c r="Y185" s="157"/>
      <c r="Z185" s="157"/>
      <c r="AA185" s="157"/>
      <c r="AB185" s="157"/>
      <c r="AC185" s="157"/>
      <c r="AD185" s="160"/>
      <c r="AE185" s="160"/>
      <c r="AF185" s="160"/>
      <c r="AG185" s="161"/>
      <c r="AH185" s="160"/>
      <c r="AI185" s="161"/>
      <c r="AJ185" s="222"/>
      <c r="AK185" s="223" t="e">
        <f>SUM(AJ185/AI185)</f>
        <v>#DIV/0!</v>
      </c>
    </row>
    <row r="186" spans="1:37" ht="12.75">
      <c r="A186" s="2"/>
      <c r="B186" s="2"/>
      <c r="C186" s="2"/>
      <c r="D186" s="7"/>
      <c r="E186" s="2"/>
      <c r="F186" s="2"/>
      <c r="G186" s="26" t="s">
        <v>608</v>
      </c>
      <c r="H186" s="163">
        <f aca="true" t="shared" si="51" ref="H186:M186">SUM(H183:H185)</f>
        <v>338</v>
      </c>
      <c r="I186" s="163">
        <f t="shared" si="51"/>
        <v>0</v>
      </c>
      <c r="J186" s="163">
        <f t="shared" si="51"/>
        <v>338</v>
      </c>
      <c r="K186" s="163">
        <f t="shared" si="51"/>
        <v>0</v>
      </c>
      <c r="L186" s="163">
        <f t="shared" si="51"/>
        <v>338</v>
      </c>
      <c r="M186" s="163">
        <f t="shared" si="51"/>
        <v>0</v>
      </c>
      <c r="N186" s="163">
        <f>SUM(L186:M186)</f>
        <v>338</v>
      </c>
      <c r="O186" s="163">
        <f aca="true" t="shared" si="52" ref="O186:U186">SUM(O183:O185)</f>
        <v>0</v>
      </c>
      <c r="P186" s="163">
        <f t="shared" si="52"/>
        <v>338</v>
      </c>
      <c r="Q186" s="163">
        <f t="shared" si="52"/>
        <v>0</v>
      </c>
      <c r="R186" s="163">
        <f t="shared" si="52"/>
        <v>338</v>
      </c>
      <c r="S186" s="163">
        <f t="shared" si="52"/>
        <v>0</v>
      </c>
      <c r="T186" s="163">
        <f t="shared" si="52"/>
        <v>338</v>
      </c>
      <c r="U186" s="220">
        <f t="shared" si="52"/>
        <v>24</v>
      </c>
      <c r="V186" s="221">
        <f>SUM(U186/T186)</f>
        <v>0.07100591715976332</v>
      </c>
      <c r="W186" s="163">
        <f aca="true" t="shared" si="53" ref="W186:AB186">SUM(W180:W185)</f>
        <v>467</v>
      </c>
      <c r="X186" s="163">
        <f t="shared" si="53"/>
        <v>0</v>
      </c>
      <c r="Y186" s="163">
        <f t="shared" si="53"/>
        <v>467</v>
      </c>
      <c r="Z186" s="163">
        <f t="shared" si="53"/>
        <v>0</v>
      </c>
      <c r="AA186" s="163">
        <f t="shared" si="53"/>
        <v>467</v>
      </c>
      <c r="AB186" s="163">
        <f t="shared" si="53"/>
        <v>0</v>
      </c>
      <c r="AC186" s="163">
        <f>SUM(AA186:AB186)</f>
        <v>467</v>
      </c>
      <c r="AD186" s="163">
        <f aca="true" t="shared" si="54" ref="AD186:AJ186">SUM(AD180:AD185)</f>
        <v>0</v>
      </c>
      <c r="AE186" s="163">
        <f t="shared" si="54"/>
        <v>467</v>
      </c>
      <c r="AF186" s="163">
        <f t="shared" si="54"/>
        <v>0</v>
      </c>
      <c r="AG186" s="163">
        <f t="shared" si="54"/>
        <v>467</v>
      </c>
      <c r="AH186" s="163">
        <f t="shared" si="54"/>
        <v>0</v>
      </c>
      <c r="AI186" s="163">
        <f t="shared" si="54"/>
        <v>467</v>
      </c>
      <c r="AJ186" s="220">
        <f t="shared" si="54"/>
        <v>0</v>
      </c>
      <c r="AK186" s="221">
        <f>SUM(AJ186/AI186)</f>
        <v>0</v>
      </c>
    </row>
    <row r="187" spans="1:37" ht="12.75">
      <c r="A187" s="2"/>
      <c r="B187" s="2"/>
      <c r="C187" s="2"/>
      <c r="D187" s="7"/>
      <c r="E187" s="2"/>
      <c r="F187" s="2"/>
      <c r="G187" s="26"/>
      <c r="H187" s="157"/>
      <c r="I187" s="157"/>
      <c r="J187" s="157"/>
      <c r="K187" s="157"/>
      <c r="L187" s="163"/>
      <c r="M187" s="163"/>
      <c r="N187" s="163"/>
      <c r="O187" s="163"/>
      <c r="P187" s="163"/>
      <c r="Q187" s="163"/>
      <c r="R187" s="163"/>
      <c r="S187" s="163"/>
      <c r="T187" s="163"/>
      <c r="U187" s="220"/>
      <c r="V187" s="219"/>
      <c r="W187" s="157"/>
      <c r="X187" s="157"/>
      <c r="Y187" s="157"/>
      <c r="Z187" s="157"/>
      <c r="AA187" s="157"/>
      <c r="AB187" s="157"/>
      <c r="AC187" s="159"/>
      <c r="AD187" s="160"/>
      <c r="AE187" s="160"/>
      <c r="AF187" s="160"/>
      <c r="AG187" s="161"/>
      <c r="AH187" s="160"/>
      <c r="AI187" s="161"/>
      <c r="AJ187" s="222"/>
      <c r="AK187" s="223"/>
    </row>
    <row r="188" spans="1:37" ht="12.75">
      <c r="A188" s="2"/>
      <c r="B188" s="2">
        <v>14</v>
      </c>
      <c r="C188" s="2"/>
      <c r="D188" s="7"/>
      <c r="E188" s="323" t="s">
        <v>626</v>
      </c>
      <c r="F188" s="323"/>
      <c r="G188" s="302"/>
      <c r="H188" s="157"/>
      <c r="I188" s="157"/>
      <c r="J188" s="157"/>
      <c r="K188" s="157"/>
      <c r="L188" s="163"/>
      <c r="M188" s="163"/>
      <c r="N188" s="163"/>
      <c r="O188" s="163"/>
      <c r="P188" s="163"/>
      <c r="Q188" s="163"/>
      <c r="R188" s="163"/>
      <c r="S188" s="163"/>
      <c r="T188" s="163"/>
      <c r="U188" s="220"/>
      <c r="V188" s="219"/>
      <c r="W188" s="157"/>
      <c r="X188" s="157"/>
      <c r="Y188" s="157"/>
      <c r="Z188" s="157"/>
      <c r="AA188" s="157"/>
      <c r="AB188" s="157"/>
      <c r="AC188" s="159"/>
      <c r="AD188" s="160"/>
      <c r="AE188" s="160"/>
      <c r="AF188" s="160"/>
      <c r="AG188" s="161"/>
      <c r="AH188" s="160"/>
      <c r="AI188" s="161"/>
      <c r="AJ188" s="222"/>
      <c r="AK188" s="223"/>
    </row>
    <row r="189" spans="1:37" ht="12.75">
      <c r="A189" s="2"/>
      <c r="B189" s="2"/>
      <c r="C189" s="8" t="s">
        <v>498</v>
      </c>
      <c r="D189" s="7"/>
      <c r="E189" s="2"/>
      <c r="F189" s="302" t="s">
        <v>499</v>
      </c>
      <c r="G189" s="303"/>
      <c r="H189" s="157"/>
      <c r="I189" s="157"/>
      <c r="J189" s="157"/>
      <c r="K189" s="157"/>
      <c r="L189" s="163"/>
      <c r="M189" s="163"/>
      <c r="N189" s="163"/>
      <c r="O189" s="163"/>
      <c r="P189" s="163"/>
      <c r="Q189" s="163"/>
      <c r="R189" s="163"/>
      <c r="S189" s="163"/>
      <c r="T189" s="163"/>
      <c r="U189" s="220"/>
      <c r="V189" s="219"/>
      <c r="W189" s="157"/>
      <c r="X189" s="157"/>
      <c r="Y189" s="157"/>
      <c r="Z189" s="157"/>
      <c r="AA189" s="157"/>
      <c r="AB189" s="157"/>
      <c r="AC189" s="159"/>
      <c r="AD189" s="160"/>
      <c r="AE189" s="160"/>
      <c r="AF189" s="160"/>
      <c r="AG189" s="161"/>
      <c r="AH189" s="160"/>
      <c r="AI189" s="161"/>
      <c r="AJ189" s="222"/>
      <c r="AK189" s="223"/>
    </row>
    <row r="190" spans="1:37" ht="12.75">
      <c r="A190" s="2"/>
      <c r="B190" s="2"/>
      <c r="C190" s="8"/>
      <c r="D190" s="12">
        <v>1</v>
      </c>
      <c r="E190" s="2"/>
      <c r="F190" s="2"/>
      <c r="G190" s="26" t="s">
        <v>500</v>
      </c>
      <c r="H190" s="157"/>
      <c r="I190" s="157"/>
      <c r="J190" s="157"/>
      <c r="K190" s="157"/>
      <c r="L190" s="163"/>
      <c r="M190" s="163"/>
      <c r="N190" s="163"/>
      <c r="O190" s="163"/>
      <c r="P190" s="163"/>
      <c r="Q190" s="163"/>
      <c r="R190" s="163"/>
      <c r="S190" s="163"/>
      <c r="T190" s="163"/>
      <c r="U190" s="220"/>
      <c r="V190" s="219"/>
      <c r="W190" s="157"/>
      <c r="X190" s="157"/>
      <c r="Y190" s="157"/>
      <c r="Z190" s="157"/>
      <c r="AA190" s="157"/>
      <c r="AB190" s="157"/>
      <c r="AC190" s="159"/>
      <c r="AD190" s="160"/>
      <c r="AE190" s="160"/>
      <c r="AF190" s="160"/>
      <c r="AG190" s="161"/>
      <c r="AH190" s="160"/>
      <c r="AI190" s="161"/>
      <c r="AJ190" s="222"/>
      <c r="AK190" s="223"/>
    </row>
    <row r="191" spans="1:37" ht="12.75">
      <c r="A191" s="2"/>
      <c r="B191" s="2"/>
      <c r="C191" s="8"/>
      <c r="D191" s="10" t="s">
        <v>501</v>
      </c>
      <c r="E191" s="9"/>
      <c r="F191" s="9"/>
      <c r="G191" s="27" t="s">
        <v>502</v>
      </c>
      <c r="H191" s="157"/>
      <c r="I191" s="157"/>
      <c r="J191" s="157"/>
      <c r="K191" s="157"/>
      <c r="L191" s="163"/>
      <c r="M191" s="163"/>
      <c r="N191" s="163"/>
      <c r="O191" s="163"/>
      <c r="P191" s="163"/>
      <c r="Q191" s="163"/>
      <c r="R191" s="163"/>
      <c r="S191" s="163"/>
      <c r="T191" s="163"/>
      <c r="U191" s="220"/>
      <c r="V191" s="219"/>
      <c r="W191" s="157">
        <v>45</v>
      </c>
      <c r="X191" s="157"/>
      <c r="Y191" s="157">
        <f>SUM(W191:X191)</f>
        <v>45</v>
      </c>
      <c r="Z191" s="157"/>
      <c r="AA191" s="157">
        <f>SUM(Y191:Z191)</f>
        <v>45</v>
      </c>
      <c r="AB191" s="157"/>
      <c r="AC191" s="157">
        <f>SUM(AA191:AB191)</f>
        <v>45</v>
      </c>
      <c r="AD191" s="160"/>
      <c r="AE191" s="160">
        <f>SUM(AC191:AD191)</f>
        <v>45</v>
      </c>
      <c r="AF191" s="160"/>
      <c r="AG191" s="160">
        <f>SUM(AE191:AF191)</f>
        <v>45</v>
      </c>
      <c r="AH191" s="160"/>
      <c r="AI191" s="160">
        <f>SUM(AG191:AH191)</f>
        <v>45</v>
      </c>
      <c r="AJ191" s="222"/>
      <c r="AK191" s="223">
        <f>SUM(AJ191/AI191)</f>
        <v>0</v>
      </c>
    </row>
    <row r="192" spans="1:37" ht="12.75">
      <c r="A192" s="2"/>
      <c r="B192" s="2"/>
      <c r="C192" s="8"/>
      <c r="D192" s="10" t="s">
        <v>503</v>
      </c>
      <c r="E192" s="9"/>
      <c r="F192" s="9"/>
      <c r="G192" s="27" t="s">
        <v>504</v>
      </c>
      <c r="H192" s="157"/>
      <c r="I192" s="157"/>
      <c r="J192" s="157"/>
      <c r="K192" s="157"/>
      <c r="L192" s="163"/>
      <c r="M192" s="163"/>
      <c r="N192" s="163"/>
      <c r="O192" s="163"/>
      <c r="P192" s="163"/>
      <c r="Q192" s="163"/>
      <c r="R192" s="163"/>
      <c r="S192" s="163"/>
      <c r="T192" s="163"/>
      <c r="U192" s="220"/>
      <c r="V192" s="219"/>
      <c r="W192" s="157">
        <v>12</v>
      </c>
      <c r="X192" s="157"/>
      <c r="Y192" s="157">
        <f>SUM(W192:X192)</f>
        <v>12</v>
      </c>
      <c r="Z192" s="157"/>
      <c r="AA192" s="157">
        <f>SUM(Y192:Z192)</f>
        <v>12</v>
      </c>
      <c r="AB192" s="157"/>
      <c r="AC192" s="157">
        <f>SUM(AA192:AB192)</f>
        <v>12</v>
      </c>
      <c r="AD192" s="160"/>
      <c r="AE192" s="160">
        <f>SUM(AC192:AD192)</f>
        <v>12</v>
      </c>
      <c r="AF192" s="160"/>
      <c r="AG192" s="160">
        <f>SUM(AE192:AF192)</f>
        <v>12</v>
      </c>
      <c r="AH192" s="160"/>
      <c r="AI192" s="160">
        <f>SUM(AG192:AH192)</f>
        <v>12</v>
      </c>
      <c r="AJ192" s="222"/>
      <c r="AK192" s="223">
        <f>SUM(AJ192/AI192)</f>
        <v>0</v>
      </c>
    </row>
    <row r="193" spans="1:37" ht="12.75" hidden="1">
      <c r="A193" s="2"/>
      <c r="B193" s="2"/>
      <c r="C193" s="2"/>
      <c r="D193" s="7"/>
      <c r="E193" s="2"/>
      <c r="F193" s="2"/>
      <c r="G193" s="26"/>
      <c r="H193" s="157"/>
      <c r="I193" s="157"/>
      <c r="J193" s="157"/>
      <c r="K193" s="157"/>
      <c r="L193" s="163"/>
      <c r="M193" s="163"/>
      <c r="N193" s="163"/>
      <c r="O193" s="163"/>
      <c r="P193" s="163"/>
      <c r="Q193" s="163"/>
      <c r="R193" s="163"/>
      <c r="S193" s="163"/>
      <c r="T193" s="163"/>
      <c r="U193" s="220"/>
      <c r="V193" s="219"/>
      <c r="W193" s="157"/>
      <c r="X193" s="157"/>
      <c r="Y193" s="157"/>
      <c r="Z193" s="157"/>
      <c r="AA193" s="157"/>
      <c r="AB193" s="157"/>
      <c r="AC193" s="157"/>
      <c r="AD193" s="160"/>
      <c r="AE193" s="160"/>
      <c r="AF193" s="160"/>
      <c r="AG193" s="161"/>
      <c r="AH193" s="160"/>
      <c r="AI193" s="161"/>
      <c r="AJ193" s="222"/>
      <c r="AK193" s="223" t="e">
        <f>SUM(AJ193/AI193)</f>
        <v>#DIV/0!</v>
      </c>
    </row>
    <row r="194" spans="1:37" ht="12.75">
      <c r="A194" s="2"/>
      <c r="B194" s="2"/>
      <c r="C194" s="2"/>
      <c r="D194" s="7"/>
      <c r="E194" s="2"/>
      <c r="F194" s="2"/>
      <c r="G194" s="26" t="s">
        <v>608</v>
      </c>
      <c r="H194" s="157"/>
      <c r="I194" s="157"/>
      <c r="J194" s="157"/>
      <c r="K194" s="157"/>
      <c r="L194" s="163"/>
      <c r="M194" s="163"/>
      <c r="N194" s="163"/>
      <c r="O194" s="163"/>
      <c r="P194" s="163"/>
      <c r="Q194" s="163"/>
      <c r="R194" s="163"/>
      <c r="S194" s="163"/>
      <c r="T194" s="163"/>
      <c r="U194" s="220"/>
      <c r="V194" s="219"/>
      <c r="W194" s="163">
        <f aca="true" t="shared" si="55" ref="W194:AB194">SUM(W191:W193)</f>
        <v>57</v>
      </c>
      <c r="X194" s="163">
        <f t="shared" si="55"/>
        <v>0</v>
      </c>
      <c r="Y194" s="163">
        <f t="shared" si="55"/>
        <v>57</v>
      </c>
      <c r="Z194" s="163">
        <f t="shared" si="55"/>
        <v>0</v>
      </c>
      <c r="AA194" s="163">
        <f t="shared" si="55"/>
        <v>57</v>
      </c>
      <c r="AB194" s="163">
        <f t="shared" si="55"/>
        <v>0</v>
      </c>
      <c r="AC194" s="163">
        <f>SUM(AA194:AB194)</f>
        <v>57</v>
      </c>
      <c r="AD194" s="163">
        <f aca="true" t="shared" si="56" ref="AD194:AJ194">SUM(AD191:AD193)</f>
        <v>0</v>
      </c>
      <c r="AE194" s="163">
        <f t="shared" si="56"/>
        <v>57</v>
      </c>
      <c r="AF194" s="163">
        <f t="shared" si="56"/>
        <v>0</v>
      </c>
      <c r="AG194" s="163">
        <f t="shared" si="56"/>
        <v>57</v>
      </c>
      <c r="AH194" s="163">
        <f t="shared" si="56"/>
        <v>0</v>
      </c>
      <c r="AI194" s="163">
        <f t="shared" si="56"/>
        <v>57</v>
      </c>
      <c r="AJ194" s="220">
        <f t="shared" si="56"/>
        <v>0</v>
      </c>
      <c r="AK194" s="221">
        <f>SUM(AJ194/AI194)</f>
        <v>0</v>
      </c>
    </row>
    <row r="195" spans="1:37" ht="12.75">
      <c r="A195" s="2"/>
      <c r="B195" s="2"/>
      <c r="C195" s="2"/>
      <c r="D195" s="7"/>
      <c r="E195" s="2"/>
      <c r="F195" s="2"/>
      <c r="G195" s="26"/>
      <c r="H195" s="157"/>
      <c r="I195" s="157"/>
      <c r="J195" s="157"/>
      <c r="K195" s="157"/>
      <c r="L195" s="163"/>
      <c r="M195" s="163"/>
      <c r="N195" s="163"/>
      <c r="O195" s="163"/>
      <c r="P195" s="163"/>
      <c r="Q195" s="163"/>
      <c r="R195" s="163"/>
      <c r="S195" s="163"/>
      <c r="T195" s="163"/>
      <c r="U195" s="220"/>
      <c r="V195" s="219"/>
      <c r="W195" s="157"/>
      <c r="X195" s="157"/>
      <c r="Y195" s="157"/>
      <c r="Z195" s="157"/>
      <c r="AA195" s="157"/>
      <c r="AB195" s="157"/>
      <c r="AC195" s="159"/>
      <c r="AD195" s="160"/>
      <c r="AE195" s="160"/>
      <c r="AF195" s="160"/>
      <c r="AG195" s="161"/>
      <c r="AH195" s="160"/>
      <c r="AI195" s="161"/>
      <c r="AJ195" s="222"/>
      <c r="AK195" s="223"/>
    </row>
    <row r="196" spans="1:37" ht="12.75">
      <c r="A196" s="2"/>
      <c r="B196" s="2">
        <v>15</v>
      </c>
      <c r="C196" s="2"/>
      <c r="D196" s="7"/>
      <c r="E196" s="323" t="s">
        <v>627</v>
      </c>
      <c r="F196" s="323"/>
      <c r="G196" s="302"/>
      <c r="H196" s="157"/>
      <c r="I196" s="157"/>
      <c r="J196" s="157"/>
      <c r="K196" s="157"/>
      <c r="L196" s="163"/>
      <c r="M196" s="163"/>
      <c r="N196" s="163"/>
      <c r="O196" s="163"/>
      <c r="P196" s="163"/>
      <c r="Q196" s="163"/>
      <c r="R196" s="163"/>
      <c r="S196" s="163"/>
      <c r="T196" s="163"/>
      <c r="U196" s="220"/>
      <c r="V196" s="219"/>
      <c r="W196" s="157"/>
      <c r="X196" s="157"/>
      <c r="Y196" s="157"/>
      <c r="Z196" s="157"/>
      <c r="AA196" s="157"/>
      <c r="AB196" s="157"/>
      <c r="AC196" s="159"/>
      <c r="AD196" s="160"/>
      <c r="AE196" s="160"/>
      <c r="AF196" s="160"/>
      <c r="AG196" s="161"/>
      <c r="AH196" s="160"/>
      <c r="AI196" s="161"/>
      <c r="AJ196" s="222"/>
      <c r="AK196" s="223"/>
    </row>
    <row r="197" spans="1:37" ht="12.75">
      <c r="A197" s="2"/>
      <c r="B197" s="2"/>
      <c r="C197" s="8" t="s">
        <v>498</v>
      </c>
      <c r="D197" s="7"/>
      <c r="E197" s="2"/>
      <c r="F197" s="302" t="s">
        <v>499</v>
      </c>
      <c r="G197" s="303"/>
      <c r="H197" s="157"/>
      <c r="I197" s="157"/>
      <c r="J197" s="157"/>
      <c r="K197" s="157"/>
      <c r="L197" s="163"/>
      <c r="M197" s="163"/>
      <c r="N197" s="163"/>
      <c r="O197" s="163"/>
      <c r="P197" s="163"/>
      <c r="Q197" s="163"/>
      <c r="R197" s="163"/>
      <c r="S197" s="163"/>
      <c r="T197" s="163"/>
      <c r="U197" s="220"/>
      <c r="V197" s="219"/>
      <c r="W197" s="157"/>
      <c r="X197" s="157"/>
      <c r="Y197" s="157"/>
      <c r="Z197" s="157"/>
      <c r="AA197" s="157"/>
      <c r="AB197" s="157"/>
      <c r="AC197" s="159"/>
      <c r="AD197" s="160"/>
      <c r="AE197" s="160"/>
      <c r="AF197" s="160"/>
      <c r="AG197" s="161"/>
      <c r="AH197" s="160"/>
      <c r="AI197" s="161"/>
      <c r="AJ197" s="222"/>
      <c r="AK197" s="223"/>
    </row>
    <row r="198" spans="1:37" ht="12.75">
      <c r="A198" s="2"/>
      <c r="B198" s="2"/>
      <c r="C198" s="2"/>
      <c r="D198" s="7" t="s">
        <v>535</v>
      </c>
      <c r="E198" s="2"/>
      <c r="F198" s="2"/>
      <c r="G198" s="26" t="s">
        <v>536</v>
      </c>
      <c r="H198" s="157"/>
      <c r="I198" s="157"/>
      <c r="J198" s="157"/>
      <c r="K198" s="157"/>
      <c r="L198" s="163"/>
      <c r="M198" s="163"/>
      <c r="N198" s="163"/>
      <c r="O198" s="163"/>
      <c r="P198" s="163"/>
      <c r="Q198" s="163"/>
      <c r="R198" s="163"/>
      <c r="S198" s="163"/>
      <c r="T198" s="163"/>
      <c r="U198" s="220"/>
      <c r="V198" s="219"/>
      <c r="W198" s="157"/>
      <c r="X198" s="157"/>
      <c r="Y198" s="157"/>
      <c r="Z198" s="157"/>
      <c r="AA198" s="157"/>
      <c r="AB198" s="157"/>
      <c r="AC198" s="159"/>
      <c r="AD198" s="160"/>
      <c r="AE198" s="160"/>
      <c r="AF198" s="160"/>
      <c r="AG198" s="161"/>
      <c r="AH198" s="160"/>
      <c r="AI198" s="161"/>
      <c r="AJ198" s="222"/>
      <c r="AK198" s="223"/>
    </row>
    <row r="199" spans="1:37" ht="12.75">
      <c r="A199" s="2"/>
      <c r="B199" s="2"/>
      <c r="C199" s="2"/>
      <c r="D199" s="10" t="s">
        <v>537</v>
      </c>
      <c r="E199" s="9"/>
      <c r="F199" s="9"/>
      <c r="G199" s="27" t="s">
        <v>538</v>
      </c>
      <c r="H199" s="157">
        <v>1148</v>
      </c>
      <c r="I199" s="157"/>
      <c r="J199" s="157">
        <f>SUM(H199:I199)</f>
        <v>1148</v>
      </c>
      <c r="K199" s="157"/>
      <c r="L199" s="157">
        <f>SUM(J199:K199)</f>
        <v>1148</v>
      </c>
      <c r="M199" s="157">
        <v>249</v>
      </c>
      <c r="N199" s="157">
        <f>SUM(L199:M199)</f>
        <v>1397</v>
      </c>
      <c r="O199" s="157"/>
      <c r="P199" s="157">
        <f>SUM(N199:O199)</f>
        <v>1397</v>
      </c>
      <c r="Q199" s="157"/>
      <c r="R199" s="157">
        <f>SUM(P199:Q199)</f>
        <v>1397</v>
      </c>
      <c r="S199" s="157">
        <v>232</v>
      </c>
      <c r="T199" s="157">
        <f>SUM(R199:S199)</f>
        <v>1629</v>
      </c>
      <c r="U199" s="218">
        <v>1628</v>
      </c>
      <c r="V199" s="219">
        <f>SUM(U199/T199)</f>
        <v>0.9993861264579497</v>
      </c>
      <c r="W199" s="157"/>
      <c r="X199" s="157"/>
      <c r="Y199" s="157"/>
      <c r="Z199" s="157"/>
      <c r="AA199" s="157"/>
      <c r="AB199" s="157"/>
      <c r="AC199" s="159"/>
      <c r="AD199" s="160"/>
      <c r="AE199" s="160"/>
      <c r="AF199" s="160"/>
      <c r="AG199" s="161"/>
      <c r="AH199" s="160"/>
      <c r="AI199" s="161"/>
      <c r="AJ199" s="222"/>
      <c r="AK199" s="223"/>
    </row>
    <row r="200" spans="1:37" ht="12.75">
      <c r="A200" s="2"/>
      <c r="B200" s="2"/>
      <c r="C200" s="2"/>
      <c r="D200" s="10" t="s">
        <v>539</v>
      </c>
      <c r="E200" s="9"/>
      <c r="F200" s="9"/>
      <c r="G200" s="27" t="s">
        <v>540</v>
      </c>
      <c r="H200" s="157">
        <v>297</v>
      </c>
      <c r="I200" s="157"/>
      <c r="J200" s="157">
        <f>SUM(H200:I200)</f>
        <v>297</v>
      </c>
      <c r="K200" s="157"/>
      <c r="L200" s="157">
        <f>SUM(J200:K200)</f>
        <v>297</v>
      </c>
      <c r="M200" s="157">
        <v>50</v>
      </c>
      <c r="N200" s="157">
        <f>SUM(L200:M200)</f>
        <v>347</v>
      </c>
      <c r="O200" s="157"/>
      <c r="P200" s="157">
        <f>SUM(N200:O200)</f>
        <v>347</v>
      </c>
      <c r="Q200" s="157"/>
      <c r="R200" s="157">
        <f>SUM(P200:Q200)</f>
        <v>347</v>
      </c>
      <c r="S200" s="157">
        <v>-100</v>
      </c>
      <c r="T200" s="157">
        <f>SUM(R200:S200)</f>
        <v>247</v>
      </c>
      <c r="U200" s="218">
        <v>246</v>
      </c>
      <c r="V200" s="219">
        <f>SUM(U200/T200)</f>
        <v>0.9959514170040485</v>
      </c>
      <c r="W200" s="157"/>
      <c r="X200" s="157"/>
      <c r="Y200" s="157"/>
      <c r="Z200" s="157"/>
      <c r="AA200" s="157"/>
      <c r="AB200" s="157"/>
      <c r="AC200" s="159"/>
      <c r="AD200" s="160"/>
      <c r="AE200" s="160"/>
      <c r="AF200" s="160"/>
      <c r="AG200" s="161"/>
      <c r="AH200" s="160"/>
      <c r="AI200" s="161"/>
      <c r="AJ200" s="222"/>
      <c r="AK200" s="223"/>
    </row>
    <row r="201" spans="1:37" ht="12.75">
      <c r="A201" s="2"/>
      <c r="B201" s="2"/>
      <c r="C201" s="2"/>
      <c r="D201" s="10" t="s">
        <v>541</v>
      </c>
      <c r="E201" s="9"/>
      <c r="F201" s="9"/>
      <c r="G201" s="27" t="s">
        <v>542</v>
      </c>
      <c r="H201" s="157">
        <v>723</v>
      </c>
      <c r="I201" s="157"/>
      <c r="J201" s="157">
        <f>SUM(H201:I201)</f>
        <v>723</v>
      </c>
      <c r="K201" s="157"/>
      <c r="L201" s="157">
        <f>SUM(J201:K201)</f>
        <v>723</v>
      </c>
      <c r="M201" s="157"/>
      <c r="N201" s="157">
        <f>SUM(L201:M201)</f>
        <v>723</v>
      </c>
      <c r="O201" s="157"/>
      <c r="P201" s="157">
        <f>SUM(N201:O201)</f>
        <v>723</v>
      </c>
      <c r="Q201" s="157"/>
      <c r="R201" s="157">
        <f>SUM(P201:Q201)</f>
        <v>723</v>
      </c>
      <c r="S201" s="157">
        <v>-132</v>
      </c>
      <c r="T201" s="157">
        <f>SUM(R201:S201)</f>
        <v>591</v>
      </c>
      <c r="U201" s="218">
        <v>434</v>
      </c>
      <c r="V201" s="219">
        <f>SUM(U201/T201)</f>
        <v>0.7343485617597293</v>
      </c>
      <c r="W201" s="157"/>
      <c r="X201" s="157"/>
      <c r="Y201" s="157"/>
      <c r="Z201" s="157"/>
      <c r="AA201" s="157"/>
      <c r="AB201" s="157"/>
      <c r="AC201" s="159"/>
      <c r="AD201" s="160"/>
      <c r="AE201" s="160"/>
      <c r="AF201" s="160"/>
      <c r="AG201" s="161"/>
      <c r="AH201" s="160"/>
      <c r="AI201" s="161"/>
      <c r="AJ201" s="222"/>
      <c r="AK201" s="223"/>
    </row>
    <row r="202" spans="1:37" ht="12.75">
      <c r="A202" s="2"/>
      <c r="B202" s="2"/>
      <c r="C202" s="2"/>
      <c r="D202" s="10" t="s">
        <v>543</v>
      </c>
      <c r="E202" s="9"/>
      <c r="F202" s="9"/>
      <c r="G202" s="27" t="s">
        <v>544</v>
      </c>
      <c r="H202" s="157">
        <v>6</v>
      </c>
      <c r="I202" s="157"/>
      <c r="J202" s="157">
        <f>SUM(H202:I202)</f>
        <v>6</v>
      </c>
      <c r="K202" s="157"/>
      <c r="L202" s="157">
        <f>SUM(J202:K202)</f>
        <v>6</v>
      </c>
      <c r="M202" s="157"/>
      <c r="N202" s="157">
        <f>SUM(L202:M202)</f>
        <v>6</v>
      </c>
      <c r="O202" s="157"/>
      <c r="P202" s="157">
        <f>SUM(N202:O202)</f>
        <v>6</v>
      </c>
      <c r="Q202" s="157"/>
      <c r="R202" s="157">
        <f>SUM(P202:Q202)</f>
        <v>6</v>
      </c>
      <c r="S202" s="157"/>
      <c r="T202" s="157">
        <f>SUM(R202:S202)</f>
        <v>6</v>
      </c>
      <c r="U202" s="218">
        <v>1</v>
      </c>
      <c r="V202" s="219">
        <f>SUM(U202/T202)</f>
        <v>0.16666666666666666</v>
      </c>
      <c r="W202" s="157"/>
      <c r="X202" s="157"/>
      <c r="Y202" s="157"/>
      <c r="Z202" s="157"/>
      <c r="AA202" s="157"/>
      <c r="AB202" s="157"/>
      <c r="AC202" s="159"/>
      <c r="AD202" s="160"/>
      <c r="AE202" s="160"/>
      <c r="AF202" s="160"/>
      <c r="AG202" s="161"/>
      <c r="AH202" s="160"/>
      <c r="AI202" s="161"/>
      <c r="AJ202" s="222"/>
      <c r="AK202" s="223"/>
    </row>
    <row r="203" spans="1:37" ht="12.75">
      <c r="A203" s="2"/>
      <c r="B203" s="2"/>
      <c r="C203" s="2"/>
      <c r="D203" s="7" t="s">
        <v>547</v>
      </c>
      <c r="E203" s="2"/>
      <c r="F203" s="2"/>
      <c r="G203" s="26" t="s">
        <v>548</v>
      </c>
      <c r="H203" s="157"/>
      <c r="I203" s="157"/>
      <c r="J203" s="157"/>
      <c r="K203" s="157"/>
      <c r="L203" s="163"/>
      <c r="M203" s="163"/>
      <c r="N203" s="163"/>
      <c r="O203" s="163"/>
      <c r="P203" s="163"/>
      <c r="Q203" s="163"/>
      <c r="R203" s="163"/>
      <c r="S203" s="163"/>
      <c r="T203" s="163"/>
      <c r="U203" s="220"/>
      <c r="V203" s="219"/>
      <c r="W203" s="157"/>
      <c r="X203" s="157"/>
      <c r="Y203" s="157"/>
      <c r="Z203" s="157"/>
      <c r="AA203" s="157"/>
      <c r="AB203" s="157"/>
      <c r="AC203" s="159"/>
      <c r="AD203" s="160"/>
      <c r="AE203" s="160"/>
      <c r="AF203" s="160"/>
      <c r="AG203" s="161"/>
      <c r="AH203" s="160"/>
      <c r="AI203" s="161"/>
      <c r="AJ203" s="222"/>
      <c r="AK203" s="223"/>
    </row>
    <row r="204" spans="1:37" ht="12.75">
      <c r="A204" s="1"/>
      <c r="B204" s="1"/>
      <c r="C204" s="1"/>
      <c r="D204" s="13" t="s">
        <v>549</v>
      </c>
      <c r="E204" s="1"/>
      <c r="F204" s="1"/>
      <c r="G204" s="28" t="s">
        <v>550</v>
      </c>
      <c r="H204" s="157"/>
      <c r="I204" s="157"/>
      <c r="J204" s="157"/>
      <c r="K204" s="157"/>
      <c r="L204" s="163"/>
      <c r="M204" s="163"/>
      <c r="N204" s="163"/>
      <c r="O204" s="163"/>
      <c r="P204" s="163"/>
      <c r="Q204" s="163"/>
      <c r="R204" s="163"/>
      <c r="S204" s="163"/>
      <c r="T204" s="163"/>
      <c r="U204" s="220"/>
      <c r="V204" s="219"/>
      <c r="W204" s="157">
        <v>2300</v>
      </c>
      <c r="X204" s="157"/>
      <c r="Y204" s="157">
        <f>SUM(W204:X204)</f>
        <v>2300</v>
      </c>
      <c r="Z204" s="157"/>
      <c r="AA204" s="157">
        <f>SUM(Y204:Z204)</f>
        <v>2300</v>
      </c>
      <c r="AB204" s="157"/>
      <c r="AC204" s="157">
        <f>SUM(AA204:AB204)</f>
        <v>2300</v>
      </c>
      <c r="AD204" s="160"/>
      <c r="AE204" s="160">
        <f>SUM(AC204:AD204)</f>
        <v>2300</v>
      </c>
      <c r="AF204" s="160"/>
      <c r="AG204" s="160">
        <f>SUM(AE204:AF204)</f>
        <v>2300</v>
      </c>
      <c r="AH204" s="160"/>
      <c r="AI204" s="160">
        <f>SUM(AG204:AH204)</f>
        <v>2300</v>
      </c>
      <c r="AJ204" s="222">
        <v>2413</v>
      </c>
      <c r="AK204" s="223">
        <f>SUM(AJ204/AI204)</f>
        <v>1.0491304347826087</v>
      </c>
    </row>
    <row r="205" spans="1:37" ht="12.75" hidden="1">
      <c r="A205" s="1"/>
      <c r="B205" s="1"/>
      <c r="C205" s="1"/>
      <c r="D205" s="13"/>
      <c r="E205" s="1"/>
      <c r="F205" s="1"/>
      <c r="G205" s="28"/>
      <c r="H205" s="157"/>
      <c r="I205" s="157"/>
      <c r="J205" s="157"/>
      <c r="K205" s="157"/>
      <c r="L205" s="163"/>
      <c r="M205" s="163"/>
      <c r="N205" s="163"/>
      <c r="O205" s="163"/>
      <c r="P205" s="163"/>
      <c r="Q205" s="163"/>
      <c r="R205" s="163"/>
      <c r="S205" s="163"/>
      <c r="T205" s="163"/>
      <c r="U205" s="220"/>
      <c r="V205" s="219" t="e">
        <f>SUM(U205/T205)</f>
        <v>#DIV/0!</v>
      </c>
      <c r="W205" s="157"/>
      <c r="X205" s="157"/>
      <c r="Y205" s="157"/>
      <c r="Z205" s="157"/>
      <c r="AA205" s="157"/>
      <c r="AB205" s="157"/>
      <c r="AC205" s="159"/>
      <c r="AD205" s="160"/>
      <c r="AE205" s="160"/>
      <c r="AF205" s="160"/>
      <c r="AG205" s="161"/>
      <c r="AH205" s="160"/>
      <c r="AI205" s="161"/>
      <c r="AJ205" s="222"/>
      <c r="AK205" s="223" t="e">
        <f>SUM(AJ205/AI205)</f>
        <v>#DIV/0!</v>
      </c>
    </row>
    <row r="206" spans="1:37" ht="12.75">
      <c r="A206" s="2"/>
      <c r="B206" s="2"/>
      <c r="C206" s="2"/>
      <c r="D206" s="7"/>
      <c r="E206" s="2"/>
      <c r="F206" s="2"/>
      <c r="G206" s="26" t="s">
        <v>608</v>
      </c>
      <c r="H206" s="163">
        <f aca="true" t="shared" si="57" ref="H206:M206">SUM(H199:H205)</f>
        <v>2174</v>
      </c>
      <c r="I206" s="163">
        <f t="shared" si="57"/>
        <v>0</v>
      </c>
      <c r="J206" s="163">
        <f t="shared" si="57"/>
        <v>2174</v>
      </c>
      <c r="K206" s="163">
        <f t="shared" si="57"/>
        <v>0</v>
      </c>
      <c r="L206" s="163">
        <f t="shared" si="57"/>
        <v>2174</v>
      </c>
      <c r="M206" s="163">
        <f t="shared" si="57"/>
        <v>299</v>
      </c>
      <c r="N206" s="163">
        <f>SUM(L206:M206)</f>
        <v>2473</v>
      </c>
      <c r="O206" s="163">
        <f aca="true" t="shared" si="58" ref="O206:U206">SUM(O199:O205)</f>
        <v>0</v>
      </c>
      <c r="P206" s="163">
        <f t="shared" si="58"/>
        <v>2473</v>
      </c>
      <c r="Q206" s="163">
        <f t="shared" si="58"/>
        <v>0</v>
      </c>
      <c r="R206" s="163">
        <f t="shared" si="58"/>
        <v>2473</v>
      </c>
      <c r="S206" s="163">
        <f t="shared" si="58"/>
        <v>0</v>
      </c>
      <c r="T206" s="163">
        <f t="shared" si="58"/>
        <v>2473</v>
      </c>
      <c r="U206" s="220">
        <f t="shared" si="58"/>
        <v>2309</v>
      </c>
      <c r="V206" s="221">
        <f>SUM(U206/T206)</f>
        <v>0.933683784876668</v>
      </c>
      <c r="W206" s="163">
        <f aca="true" t="shared" si="59" ref="W206:AB206">SUM(W204:W205)</f>
        <v>2300</v>
      </c>
      <c r="X206" s="163">
        <f t="shared" si="59"/>
        <v>0</v>
      </c>
      <c r="Y206" s="163">
        <f t="shared" si="59"/>
        <v>2300</v>
      </c>
      <c r="Z206" s="163">
        <f t="shared" si="59"/>
        <v>0</v>
      </c>
      <c r="AA206" s="163">
        <f t="shared" si="59"/>
        <v>2300</v>
      </c>
      <c r="AB206" s="163">
        <f t="shared" si="59"/>
        <v>0</v>
      </c>
      <c r="AC206" s="163">
        <f>SUM(AA206:AB206)</f>
        <v>2300</v>
      </c>
      <c r="AD206" s="163">
        <f aca="true" t="shared" si="60" ref="AD206:AJ206">SUM(AD204:AD205)</f>
        <v>0</v>
      </c>
      <c r="AE206" s="163">
        <f t="shared" si="60"/>
        <v>2300</v>
      </c>
      <c r="AF206" s="163">
        <f t="shared" si="60"/>
        <v>0</v>
      </c>
      <c r="AG206" s="163">
        <f t="shared" si="60"/>
        <v>2300</v>
      </c>
      <c r="AH206" s="163">
        <f t="shared" si="60"/>
        <v>0</v>
      </c>
      <c r="AI206" s="163">
        <f t="shared" si="60"/>
        <v>2300</v>
      </c>
      <c r="AJ206" s="220">
        <f t="shared" si="60"/>
        <v>2413</v>
      </c>
      <c r="AK206" s="221">
        <f>SUM(AJ206/AI206)</f>
        <v>1.0491304347826087</v>
      </c>
    </row>
    <row r="207" spans="1:37" ht="12.75">
      <c r="A207" s="1"/>
      <c r="B207" s="1"/>
      <c r="C207" s="1"/>
      <c r="D207" s="13"/>
      <c r="E207" s="1"/>
      <c r="F207" s="1"/>
      <c r="G207" s="28" t="s">
        <v>628</v>
      </c>
      <c r="H207" s="157"/>
      <c r="I207" s="157"/>
      <c r="J207" s="157"/>
      <c r="K207" s="157"/>
      <c r="L207" s="163"/>
      <c r="M207" s="163"/>
      <c r="N207" s="163"/>
      <c r="O207" s="163"/>
      <c r="P207" s="163"/>
      <c r="Q207" s="163"/>
      <c r="R207" s="163"/>
      <c r="S207" s="163"/>
      <c r="T207" s="163"/>
      <c r="U207" s="220"/>
      <c r="V207" s="219"/>
      <c r="W207" s="157"/>
      <c r="X207" s="157"/>
      <c r="Y207" s="157"/>
      <c r="Z207" s="157"/>
      <c r="AA207" s="157"/>
      <c r="AB207" s="157"/>
      <c r="AC207" s="159"/>
      <c r="AD207" s="160"/>
      <c r="AE207" s="160"/>
      <c r="AF207" s="160"/>
      <c r="AG207" s="161"/>
      <c r="AH207" s="160"/>
      <c r="AI207" s="161"/>
      <c r="AJ207" s="222"/>
      <c r="AK207" s="223"/>
    </row>
    <row r="208" spans="1:37" ht="12.75">
      <c r="A208" s="2"/>
      <c r="B208" s="2"/>
      <c r="C208" s="2"/>
      <c r="D208" s="7"/>
      <c r="E208" s="2"/>
      <c r="F208" s="2"/>
      <c r="G208" s="26"/>
      <c r="H208" s="157"/>
      <c r="I208" s="157"/>
      <c r="J208" s="157"/>
      <c r="K208" s="157"/>
      <c r="L208" s="163"/>
      <c r="M208" s="163"/>
      <c r="N208" s="163"/>
      <c r="O208" s="163"/>
      <c r="P208" s="163"/>
      <c r="Q208" s="163"/>
      <c r="R208" s="163"/>
      <c r="S208" s="163"/>
      <c r="T208" s="163"/>
      <c r="U208" s="220"/>
      <c r="V208" s="219"/>
      <c r="W208" s="157"/>
      <c r="X208" s="157"/>
      <c r="Y208" s="157"/>
      <c r="Z208" s="157"/>
      <c r="AA208" s="157"/>
      <c r="AB208" s="157"/>
      <c r="AC208" s="159"/>
      <c r="AD208" s="160"/>
      <c r="AE208" s="160"/>
      <c r="AF208" s="160"/>
      <c r="AG208" s="161"/>
      <c r="AH208" s="160"/>
      <c r="AI208" s="161"/>
      <c r="AJ208" s="222"/>
      <c r="AK208" s="223"/>
    </row>
    <row r="209" spans="1:37" ht="12.75">
      <c r="A209" s="2"/>
      <c r="B209" s="2">
        <v>16</v>
      </c>
      <c r="C209" s="2"/>
      <c r="D209" s="7"/>
      <c r="E209" s="323" t="s">
        <v>629</v>
      </c>
      <c r="F209" s="323"/>
      <c r="G209" s="302"/>
      <c r="H209" s="157"/>
      <c r="I209" s="157"/>
      <c r="J209" s="157"/>
      <c r="K209" s="157"/>
      <c r="L209" s="163"/>
      <c r="M209" s="163"/>
      <c r="N209" s="163"/>
      <c r="O209" s="163"/>
      <c r="P209" s="163"/>
      <c r="Q209" s="163"/>
      <c r="R209" s="163"/>
      <c r="S209" s="163"/>
      <c r="T209" s="163"/>
      <c r="U209" s="220"/>
      <c r="V209" s="219"/>
      <c r="W209" s="157"/>
      <c r="X209" s="157"/>
      <c r="Y209" s="157"/>
      <c r="Z209" s="157"/>
      <c r="AA209" s="157"/>
      <c r="AB209" s="157"/>
      <c r="AC209" s="159"/>
      <c r="AD209" s="160"/>
      <c r="AE209" s="160"/>
      <c r="AF209" s="160"/>
      <c r="AG209" s="161"/>
      <c r="AH209" s="160"/>
      <c r="AI209" s="161"/>
      <c r="AJ209" s="222"/>
      <c r="AK209" s="223"/>
    </row>
    <row r="210" spans="1:37" ht="12.75">
      <c r="A210" s="2"/>
      <c r="B210" s="2"/>
      <c r="C210" s="8" t="s">
        <v>498</v>
      </c>
      <c r="D210" s="7"/>
      <c r="E210" s="2"/>
      <c r="F210" s="302" t="s">
        <v>499</v>
      </c>
      <c r="G210" s="303"/>
      <c r="H210" s="157"/>
      <c r="I210" s="157"/>
      <c r="J210" s="157"/>
      <c r="K210" s="157"/>
      <c r="L210" s="163"/>
      <c r="M210" s="163"/>
      <c r="N210" s="163"/>
      <c r="O210" s="163"/>
      <c r="P210" s="163"/>
      <c r="Q210" s="163"/>
      <c r="R210" s="163"/>
      <c r="S210" s="163"/>
      <c r="T210" s="163"/>
      <c r="U210" s="220"/>
      <c r="V210" s="219"/>
      <c r="W210" s="157"/>
      <c r="X210" s="157"/>
      <c r="Y210" s="157"/>
      <c r="Z210" s="157"/>
      <c r="AA210" s="157"/>
      <c r="AB210" s="157"/>
      <c r="AC210" s="159"/>
      <c r="AD210" s="160"/>
      <c r="AE210" s="160"/>
      <c r="AF210" s="160"/>
      <c r="AG210" s="161"/>
      <c r="AH210" s="160"/>
      <c r="AI210" s="161"/>
      <c r="AJ210" s="222"/>
      <c r="AK210" s="223"/>
    </row>
    <row r="211" spans="1:37" ht="12.75">
      <c r="A211" s="2"/>
      <c r="B211" s="2"/>
      <c r="C211" s="8"/>
      <c r="D211" s="12">
        <v>1</v>
      </c>
      <c r="E211" s="2"/>
      <c r="F211" s="2"/>
      <c r="G211" s="26" t="s">
        <v>500</v>
      </c>
      <c r="H211" s="157"/>
      <c r="I211" s="157"/>
      <c r="J211" s="157"/>
      <c r="K211" s="157"/>
      <c r="L211" s="163"/>
      <c r="M211" s="163"/>
      <c r="N211" s="163"/>
      <c r="O211" s="163"/>
      <c r="P211" s="163"/>
      <c r="Q211" s="163"/>
      <c r="R211" s="163"/>
      <c r="S211" s="163"/>
      <c r="T211" s="163"/>
      <c r="U211" s="220"/>
      <c r="V211" s="219"/>
      <c r="W211" s="157"/>
      <c r="X211" s="157"/>
      <c r="Y211" s="157"/>
      <c r="Z211" s="157"/>
      <c r="AA211" s="157"/>
      <c r="AB211" s="157"/>
      <c r="AC211" s="159"/>
      <c r="AD211" s="160"/>
      <c r="AE211" s="160"/>
      <c r="AF211" s="160"/>
      <c r="AG211" s="161"/>
      <c r="AH211" s="160"/>
      <c r="AI211" s="161"/>
      <c r="AJ211" s="222"/>
      <c r="AK211" s="223"/>
    </row>
    <row r="212" spans="1:37" ht="12.75">
      <c r="A212" s="2"/>
      <c r="B212" s="2"/>
      <c r="C212" s="8"/>
      <c r="D212" s="10" t="s">
        <v>501</v>
      </c>
      <c r="E212" s="9"/>
      <c r="F212" s="9"/>
      <c r="G212" s="27" t="s">
        <v>502</v>
      </c>
      <c r="H212" s="157"/>
      <c r="I212" s="157"/>
      <c r="J212" s="157"/>
      <c r="K212" s="157"/>
      <c r="L212" s="163"/>
      <c r="M212" s="163"/>
      <c r="N212" s="163"/>
      <c r="O212" s="163"/>
      <c r="P212" s="163"/>
      <c r="Q212" s="163"/>
      <c r="R212" s="163"/>
      <c r="S212" s="163"/>
      <c r="T212" s="163"/>
      <c r="U212" s="220"/>
      <c r="V212" s="219"/>
      <c r="W212" s="157">
        <v>325</v>
      </c>
      <c r="X212" s="157"/>
      <c r="Y212" s="157">
        <f>SUM(W212:X212)</f>
        <v>325</v>
      </c>
      <c r="Z212" s="157"/>
      <c r="AA212" s="157">
        <f>SUM(Y212:Z212)</f>
        <v>325</v>
      </c>
      <c r="AB212" s="157"/>
      <c r="AC212" s="157">
        <f>SUM(AA212:AB212)</f>
        <v>325</v>
      </c>
      <c r="AD212" s="160"/>
      <c r="AE212" s="160">
        <f>SUM(AC212:AD212)</f>
        <v>325</v>
      </c>
      <c r="AF212" s="160"/>
      <c r="AG212" s="160">
        <f>SUM(AE212:AF212)</f>
        <v>325</v>
      </c>
      <c r="AH212" s="160"/>
      <c r="AI212" s="160">
        <f>SUM(AG212:AH212)</f>
        <v>325</v>
      </c>
      <c r="AJ212" s="222"/>
      <c r="AK212" s="223">
        <f>SUM(AJ212/AI212)</f>
        <v>0</v>
      </c>
    </row>
    <row r="213" spans="1:37" ht="12.75">
      <c r="A213" s="2"/>
      <c r="B213" s="9"/>
      <c r="C213" s="9"/>
      <c r="D213" s="7" t="s">
        <v>535</v>
      </c>
      <c r="E213" s="2"/>
      <c r="F213" s="2"/>
      <c r="G213" s="26" t="s">
        <v>536</v>
      </c>
      <c r="H213" s="157"/>
      <c r="I213" s="157"/>
      <c r="J213" s="157"/>
      <c r="K213" s="157"/>
      <c r="L213" s="163"/>
      <c r="M213" s="163"/>
      <c r="N213" s="163"/>
      <c r="O213" s="163"/>
      <c r="P213" s="163"/>
      <c r="Q213" s="163"/>
      <c r="R213" s="163"/>
      <c r="S213" s="163"/>
      <c r="T213" s="163"/>
      <c r="U213" s="220"/>
      <c r="V213" s="219"/>
      <c r="W213" s="157"/>
      <c r="X213" s="157"/>
      <c r="Y213" s="157"/>
      <c r="Z213" s="157"/>
      <c r="AA213" s="157"/>
      <c r="AB213" s="157"/>
      <c r="AC213" s="159"/>
      <c r="AD213" s="160"/>
      <c r="AE213" s="160"/>
      <c r="AF213" s="160"/>
      <c r="AG213" s="161"/>
      <c r="AH213" s="160"/>
      <c r="AI213" s="161"/>
      <c r="AJ213" s="222"/>
      <c r="AK213" s="223"/>
    </row>
    <row r="214" spans="1:37" ht="12.75">
      <c r="A214" s="2"/>
      <c r="B214" s="9"/>
      <c r="C214" s="9"/>
      <c r="D214" s="10" t="s">
        <v>545</v>
      </c>
      <c r="E214" s="9"/>
      <c r="F214" s="9"/>
      <c r="G214" s="27" t="s">
        <v>546</v>
      </c>
      <c r="H214" s="157">
        <v>284</v>
      </c>
      <c r="I214" s="157"/>
      <c r="J214" s="157">
        <f>SUM(H214:I214)</f>
        <v>284</v>
      </c>
      <c r="K214" s="157"/>
      <c r="L214" s="157">
        <f>SUM(J214:K214)</f>
        <v>284</v>
      </c>
      <c r="M214" s="157"/>
      <c r="N214" s="157">
        <f>SUM(L214:M214)</f>
        <v>284</v>
      </c>
      <c r="O214" s="157"/>
      <c r="P214" s="157">
        <f>SUM(N214:O214)</f>
        <v>284</v>
      </c>
      <c r="Q214" s="157"/>
      <c r="R214" s="157">
        <f>SUM(P214:Q214)</f>
        <v>284</v>
      </c>
      <c r="S214" s="157"/>
      <c r="T214" s="157">
        <f>SUM(R214:S214)</f>
        <v>284</v>
      </c>
      <c r="U214" s="218">
        <v>47</v>
      </c>
      <c r="V214" s="219">
        <f>SUM(U214/T214)</f>
        <v>0.16549295774647887</v>
      </c>
      <c r="W214" s="157"/>
      <c r="X214" s="157"/>
      <c r="Y214" s="157"/>
      <c r="Z214" s="157"/>
      <c r="AA214" s="157"/>
      <c r="AB214" s="157"/>
      <c r="AC214" s="159"/>
      <c r="AD214" s="160"/>
      <c r="AE214" s="160"/>
      <c r="AF214" s="160"/>
      <c r="AG214" s="161"/>
      <c r="AH214" s="160"/>
      <c r="AI214" s="161"/>
      <c r="AJ214" s="222"/>
      <c r="AK214" s="223"/>
    </row>
    <row r="215" spans="1:37" ht="12.75" hidden="1">
      <c r="A215" s="2"/>
      <c r="B215" s="2"/>
      <c r="C215" s="2"/>
      <c r="D215" s="10"/>
      <c r="E215" s="9"/>
      <c r="F215" s="9"/>
      <c r="G215" s="2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218"/>
      <c r="V215" s="219" t="e">
        <f>SUM(U215/T215)</f>
        <v>#DIV/0!</v>
      </c>
      <c r="W215" s="157"/>
      <c r="X215" s="157"/>
      <c r="Y215" s="157"/>
      <c r="Z215" s="157"/>
      <c r="AA215" s="157"/>
      <c r="AB215" s="157"/>
      <c r="AC215" s="159"/>
      <c r="AD215" s="160"/>
      <c r="AE215" s="160"/>
      <c r="AF215" s="160"/>
      <c r="AG215" s="161"/>
      <c r="AH215" s="160"/>
      <c r="AI215" s="161"/>
      <c r="AJ215" s="222"/>
      <c r="AK215" s="223" t="e">
        <f>SUM(AJ215/AI215)</f>
        <v>#DIV/0!</v>
      </c>
    </row>
    <row r="216" spans="1:37" ht="12.75">
      <c r="A216" s="2"/>
      <c r="B216" s="2"/>
      <c r="C216" s="2"/>
      <c r="D216" s="7"/>
      <c r="E216" s="2"/>
      <c r="F216" s="2"/>
      <c r="G216" s="26" t="s">
        <v>608</v>
      </c>
      <c r="H216" s="163">
        <f aca="true" t="shared" si="61" ref="H216:M216">SUM(H214:H215)</f>
        <v>284</v>
      </c>
      <c r="I216" s="163">
        <f t="shared" si="61"/>
        <v>0</v>
      </c>
      <c r="J216" s="163">
        <f t="shared" si="61"/>
        <v>284</v>
      </c>
      <c r="K216" s="163">
        <f t="shared" si="61"/>
        <v>0</v>
      </c>
      <c r="L216" s="163">
        <f t="shared" si="61"/>
        <v>284</v>
      </c>
      <c r="M216" s="163">
        <f t="shared" si="61"/>
        <v>0</v>
      </c>
      <c r="N216" s="163">
        <f>SUM(L216:M216)</f>
        <v>284</v>
      </c>
      <c r="O216" s="163">
        <f aca="true" t="shared" si="62" ref="O216:U216">SUM(O214:O215)</f>
        <v>0</v>
      </c>
      <c r="P216" s="163">
        <f t="shared" si="62"/>
        <v>284</v>
      </c>
      <c r="Q216" s="163">
        <f t="shared" si="62"/>
        <v>0</v>
      </c>
      <c r="R216" s="163">
        <f t="shared" si="62"/>
        <v>284</v>
      </c>
      <c r="S216" s="163">
        <f t="shared" si="62"/>
        <v>0</v>
      </c>
      <c r="T216" s="163">
        <f t="shared" si="62"/>
        <v>284</v>
      </c>
      <c r="U216" s="220">
        <f t="shared" si="62"/>
        <v>47</v>
      </c>
      <c r="V216" s="221">
        <f>SUM(U216/T216)</f>
        <v>0.16549295774647887</v>
      </c>
      <c r="W216" s="163">
        <f aca="true" t="shared" si="63" ref="W216:AB216">SUM(W212:W215)</f>
        <v>325</v>
      </c>
      <c r="X216" s="163">
        <f t="shared" si="63"/>
        <v>0</v>
      </c>
      <c r="Y216" s="163">
        <f t="shared" si="63"/>
        <v>325</v>
      </c>
      <c r="Z216" s="163">
        <f t="shared" si="63"/>
        <v>0</v>
      </c>
      <c r="AA216" s="163">
        <f t="shared" si="63"/>
        <v>325</v>
      </c>
      <c r="AB216" s="163">
        <f t="shared" si="63"/>
        <v>0</v>
      </c>
      <c r="AC216" s="163">
        <f>SUM(AA216:AB216)</f>
        <v>325</v>
      </c>
      <c r="AD216" s="163">
        <f aca="true" t="shared" si="64" ref="AD216:AJ216">SUM(AD212:AD215)</f>
        <v>0</v>
      </c>
      <c r="AE216" s="163">
        <f t="shared" si="64"/>
        <v>325</v>
      </c>
      <c r="AF216" s="163">
        <f t="shared" si="64"/>
        <v>0</v>
      </c>
      <c r="AG216" s="163">
        <f t="shared" si="64"/>
        <v>325</v>
      </c>
      <c r="AH216" s="163">
        <f t="shared" si="64"/>
        <v>0</v>
      </c>
      <c r="AI216" s="163">
        <f t="shared" si="64"/>
        <v>325</v>
      </c>
      <c r="AJ216" s="220">
        <f t="shared" si="64"/>
        <v>0</v>
      </c>
      <c r="AK216" s="221">
        <f>SUM(AJ216/AI216)</f>
        <v>0</v>
      </c>
    </row>
    <row r="217" spans="1:37" ht="12.75">
      <c r="A217" s="2"/>
      <c r="B217" s="2"/>
      <c r="C217" s="2"/>
      <c r="D217" s="7"/>
      <c r="E217" s="2"/>
      <c r="F217" s="2"/>
      <c r="G217" s="26"/>
      <c r="H217" s="157"/>
      <c r="I217" s="157"/>
      <c r="J217" s="157"/>
      <c r="K217" s="157"/>
      <c r="L217" s="163"/>
      <c r="M217" s="163"/>
      <c r="N217" s="163"/>
      <c r="O217" s="163"/>
      <c r="P217" s="163"/>
      <c r="Q217" s="163"/>
      <c r="R217" s="163"/>
      <c r="S217" s="163"/>
      <c r="T217" s="163"/>
      <c r="U217" s="220"/>
      <c r="V217" s="219"/>
      <c r="W217" s="157"/>
      <c r="X217" s="157"/>
      <c r="Y217" s="157"/>
      <c r="Z217" s="157"/>
      <c r="AA217" s="157"/>
      <c r="AB217" s="157"/>
      <c r="AC217" s="159"/>
      <c r="AD217" s="160"/>
      <c r="AE217" s="160"/>
      <c r="AF217" s="160"/>
      <c r="AG217" s="161"/>
      <c r="AH217" s="160"/>
      <c r="AI217" s="161"/>
      <c r="AJ217" s="222"/>
      <c r="AK217" s="223"/>
    </row>
    <row r="218" spans="1:37" ht="12.75">
      <c r="A218" s="2"/>
      <c r="B218" s="2">
        <v>17</v>
      </c>
      <c r="C218" s="2"/>
      <c r="D218" s="7"/>
      <c r="E218" s="323" t="s">
        <v>630</v>
      </c>
      <c r="F218" s="323"/>
      <c r="G218" s="302"/>
      <c r="H218" s="157"/>
      <c r="I218" s="157"/>
      <c r="J218" s="157"/>
      <c r="K218" s="157"/>
      <c r="L218" s="163"/>
      <c r="M218" s="163"/>
      <c r="N218" s="163"/>
      <c r="O218" s="163"/>
      <c r="P218" s="163"/>
      <c r="Q218" s="163"/>
      <c r="R218" s="163"/>
      <c r="S218" s="163"/>
      <c r="T218" s="163"/>
      <c r="U218" s="220"/>
      <c r="V218" s="219"/>
      <c r="W218" s="157"/>
      <c r="X218" s="157"/>
      <c r="Y218" s="157"/>
      <c r="Z218" s="157"/>
      <c r="AA218" s="157"/>
      <c r="AB218" s="157"/>
      <c r="AC218" s="159"/>
      <c r="AD218" s="160"/>
      <c r="AE218" s="160"/>
      <c r="AF218" s="160"/>
      <c r="AG218" s="161"/>
      <c r="AH218" s="160"/>
      <c r="AI218" s="161"/>
      <c r="AJ218" s="222"/>
      <c r="AK218" s="223"/>
    </row>
    <row r="219" spans="1:37" ht="12.75">
      <c r="A219" s="2"/>
      <c r="B219" s="2"/>
      <c r="C219" s="8" t="s">
        <v>498</v>
      </c>
      <c r="D219" s="7"/>
      <c r="E219" s="2"/>
      <c r="F219" s="302" t="s">
        <v>499</v>
      </c>
      <c r="G219" s="303"/>
      <c r="H219" s="157"/>
      <c r="I219" s="157"/>
      <c r="J219" s="157"/>
      <c r="K219" s="157"/>
      <c r="L219" s="163"/>
      <c r="M219" s="163"/>
      <c r="N219" s="163"/>
      <c r="O219" s="163"/>
      <c r="P219" s="163"/>
      <c r="Q219" s="163"/>
      <c r="R219" s="163"/>
      <c r="S219" s="163"/>
      <c r="T219" s="163"/>
      <c r="U219" s="220"/>
      <c r="V219" s="219"/>
      <c r="W219" s="157"/>
      <c r="X219" s="157"/>
      <c r="Y219" s="157"/>
      <c r="Z219" s="157"/>
      <c r="AA219" s="157"/>
      <c r="AB219" s="157"/>
      <c r="AC219" s="159"/>
      <c r="AD219" s="160"/>
      <c r="AE219" s="160"/>
      <c r="AF219" s="160"/>
      <c r="AG219" s="161"/>
      <c r="AH219" s="160"/>
      <c r="AI219" s="161"/>
      <c r="AJ219" s="222"/>
      <c r="AK219" s="223"/>
    </row>
    <row r="220" spans="1:37" ht="12.75">
      <c r="A220" s="2"/>
      <c r="B220" s="9"/>
      <c r="C220" s="9"/>
      <c r="D220" s="7" t="s">
        <v>535</v>
      </c>
      <c r="E220" s="2"/>
      <c r="F220" s="2"/>
      <c r="G220" s="26" t="s">
        <v>536</v>
      </c>
      <c r="H220" s="157"/>
      <c r="I220" s="157"/>
      <c r="J220" s="157"/>
      <c r="K220" s="157"/>
      <c r="L220" s="163"/>
      <c r="M220" s="163"/>
      <c r="N220" s="163"/>
      <c r="O220" s="163"/>
      <c r="P220" s="163"/>
      <c r="Q220" s="163"/>
      <c r="R220" s="163"/>
      <c r="S220" s="163"/>
      <c r="T220" s="163"/>
      <c r="U220" s="220"/>
      <c r="V220" s="219"/>
      <c r="W220" s="157"/>
      <c r="X220" s="157"/>
      <c r="Y220" s="157"/>
      <c r="Z220" s="157"/>
      <c r="AA220" s="157"/>
      <c r="AB220" s="157"/>
      <c r="AC220" s="159"/>
      <c r="AD220" s="160"/>
      <c r="AE220" s="160"/>
      <c r="AF220" s="160"/>
      <c r="AG220" s="161"/>
      <c r="AH220" s="160"/>
      <c r="AI220" s="161"/>
      <c r="AJ220" s="222"/>
      <c r="AK220" s="223"/>
    </row>
    <row r="221" spans="1:37" ht="12.75">
      <c r="A221" s="2"/>
      <c r="B221" s="9"/>
      <c r="C221" s="9"/>
      <c r="D221" s="10" t="s">
        <v>545</v>
      </c>
      <c r="E221" s="9"/>
      <c r="F221" s="9"/>
      <c r="G221" s="27" t="s">
        <v>546</v>
      </c>
      <c r="H221" s="157">
        <v>150</v>
      </c>
      <c r="I221" s="157"/>
      <c r="J221" s="157">
        <f>SUM(H221:I221)</f>
        <v>150</v>
      </c>
      <c r="K221" s="157"/>
      <c r="L221" s="157">
        <f>SUM(J221:K221)</f>
        <v>150</v>
      </c>
      <c r="M221" s="157"/>
      <c r="N221" s="157">
        <f>SUM(L221:M221)</f>
        <v>150</v>
      </c>
      <c r="O221" s="157">
        <v>1031</v>
      </c>
      <c r="P221" s="157">
        <f>SUM(N221:O221)</f>
        <v>1181</v>
      </c>
      <c r="Q221" s="157"/>
      <c r="R221" s="157">
        <f>SUM(P221:Q221)</f>
        <v>1181</v>
      </c>
      <c r="S221" s="157"/>
      <c r="T221" s="157">
        <f>SUM(R221:S221)</f>
        <v>1181</v>
      </c>
      <c r="U221" s="218">
        <v>592</v>
      </c>
      <c r="V221" s="219">
        <f>SUM(U221/T221)</f>
        <v>0.5012701100762066</v>
      </c>
      <c r="W221" s="157"/>
      <c r="X221" s="157"/>
      <c r="Y221" s="157"/>
      <c r="Z221" s="157"/>
      <c r="AA221" s="157"/>
      <c r="AB221" s="157"/>
      <c r="AC221" s="159"/>
      <c r="AD221" s="160"/>
      <c r="AE221" s="160"/>
      <c r="AF221" s="160"/>
      <c r="AG221" s="161"/>
      <c r="AH221" s="160"/>
      <c r="AI221" s="161"/>
      <c r="AJ221" s="222"/>
      <c r="AK221" s="223"/>
    </row>
    <row r="222" spans="1:37" ht="12.75">
      <c r="A222" s="2"/>
      <c r="B222" s="9"/>
      <c r="C222" s="9"/>
      <c r="D222" s="7" t="s">
        <v>563</v>
      </c>
      <c r="E222" s="2"/>
      <c r="F222" s="2"/>
      <c r="G222" s="26" t="s">
        <v>857</v>
      </c>
      <c r="H222" s="157"/>
      <c r="I222" s="157"/>
      <c r="J222" s="157">
        <f>SUM(H222:I222)</f>
        <v>0</v>
      </c>
      <c r="K222" s="157"/>
      <c r="L222" s="157">
        <f>SUM(J222:K222)</f>
        <v>0</v>
      </c>
      <c r="M222" s="157"/>
      <c r="N222" s="157">
        <f>SUM(L222:M222)</f>
        <v>0</v>
      </c>
      <c r="O222" s="157"/>
      <c r="P222" s="157">
        <f>SUM(N222:O222)</f>
        <v>0</v>
      </c>
      <c r="Q222" s="157"/>
      <c r="R222" s="157">
        <f>SUM(P222:Q222)</f>
        <v>0</v>
      </c>
      <c r="S222" s="157"/>
      <c r="T222" s="157">
        <f>SUM(R222:S222)</f>
        <v>0</v>
      </c>
      <c r="U222" s="218"/>
      <c r="V222" s="219"/>
      <c r="W222" s="157"/>
      <c r="X222" s="157"/>
      <c r="Y222" s="157"/>
      <c r="Z222" s="157"/>
      <c r="AA222" s="157"/>
      <c r="AB222" s="157"/>
      <c r="AC222" s="159"/>
      <c r="AD222" s="160"/>
      <c r="AE222" s="160"/>
      <c r="AF222" s="160"/>
      <c r="AG222" s="161"/>
      <c r="AH222" s="160"/>
      <c r="AI222" s="161"/>
      <c r="AJ222" s="222"/>
      <c r="AK222" s="223"/>
    </row>
    <row r="223" spans="1:37" ht="12.75">
      <c r="A223" s="2"/>
      <c r="B223" s="2"/>
      <c r="C223" s="2"/>
      <c r="D223" s="7" t="s">
        <v>565</v>
      </c>
      <c r="E223" s="9"/>
      <c r="F223" s="9"/>
      <c r="G223" s="26" t="s">
        <v>858</v>
      </c>
      <c r="H223" s="157"/>
      <c r="I223" s="157"/>
      <c r="J223" s="157">
        <f>SUM(H223:I223)</f>
        <v>0</v>
      </c>
      <c r="K223" s="157"/>
      <c r="L223" s="157">
        <f>SUM(J223:K223)</f>
        <v>0</v>
      </c>
      <c r="M223" s="157"/>
      <c r="N223" s="157">
        <f>SUM(L223:M223)</f>
        <v>0</v>
      </c>
      <c r="O223" s="157"/>
      <c r="P223" s="157">
        <f>SUM(N223:O223)</f>
        <v>0</v>
      </c>
      <c r="Q223" s="157"/>
      <c r="R223" s="157">
        <f>SUM(P223:Q223)</f>
        <v>0</v>
      </c>
      <c r="S223" s="157"/>
      <c r="T223" s="157">
        <f>SUM(R223:S223)</f>
        <v>0</v>
      </c>
      <c r="U223" s="218">
        <v>20</v>
      </c>
      <c r="V223" s="219"/>
      <c r="W223" s="157"/>
      <c r="X223" s="157"/>
      <c r="Y223" s="157"/>
      <c r="Z223" s="157"/>
      <c r="AA223" s="157"/>
      <c r="AB223" s="157"/>
      <c r="AC223" s="159"/>
      <c r="AD223" s="160"/>
      <c r="AE223" s="160"/>
      <c r="AF223" s="160"/>
      <c r="AG223" s="161"/>
      <c r="AH223" s="160"/>
      <c r="AI223" s="161"/>
      <c r="AJ223" s="222"/>
      <c r="AK223" s="223"/>
    </row>
    <row r="224" spans="1:37" ht="12.75" hidden="1">
      <c r="A224" s="2"/>
      <c r="B224" s="2"/>
      <c r="C224" s="2"/>
      <c r="D224" s="7"/>
      <c r="E224" s="9"/>
      <c r="F224" s="9"/>
      <c r="G224" s="26"/>
      <c r="H224" s="157"/>
      <c r="I224" s="157"/>
      <c r="J224" s="157">
        <f>SUM(H224:I224)</f>
        <v>0</v>
      </c>
      <c r="K224" s="157"/>
      <c r="L224" s="157">
        <f>SUM(J224:K224)</f>
        <v>0</v>
      </c>
      <c r="M224" s="157"/>
      <c r="N224" s="157">
        <f>SUM(L224:M224)</f>
        <v>0</v>
      </c>
      <c r="O224" s="157"/>
      <c r="P224" s="157">
        <f>SUM(N224:O224)</f>
        <v>0</v>
      </c>
      <c r="Q224" s="157"/>
      <c r="R224" s="157">
        <f>SUM(P224:Q224)</f>
        <v>0</v>
      </c>
      <c r="S224" s="157"/>
      <c r="T224" s="157"/>
      <c r="U224" s="218"/>
      <c r="V224" s="219" t="e">
        <f>SUM(U224/T224)</f>
        <v>#DIV/0!</v>
      </c>
      <c r="W224" s="157"/>
      <c r="X224" s="157"/>
      <c r="Y224" s="157"/>
      <c r="Z224" s="157"/>
      <c r="AA224" s="157"/>
      <c r="AB224" s="157"/>
      <c r="AC224" s="159"/>
      <c r="AD224" s="160"/>
      <c r="AE224" s="160"/>
      <c r="AF224" s="160"/>
      <c r="AG224" s="161"/>
      <c r="AH224" s="160"/>
      <c r="AI224" s="161"/>
      <c r="AJ224" s="222"/>
      <c r="AK224" s="223"/>
    </row>
    <row r="225" spans="1:37" ht="12.75">
      <c r="A225" s="2"/>
      <c r="B225" s="2"/>
      <c r="C225" s="2"/>
      <c r="D225" s="7"/>
      <c r="E225" s="2"/>
      <c r="F225" s="2"/>
      <c r="G225" s="26" t="s">
        <v>608</v>
      </c>
      <c r="H225" s="163">
        <f aca="true" t="shared" si="65" ref="H225:M225">SUM(H221:H224)</f>
        <v>150</v>
      </c>
      <c r="I225" s="163">
        <f t="shared" si="65"/>
        <v>0</v>
      </c>
      <c r="J225" s="163">
        <f t="shared" si="65"/>
        <v>150</v>
      </c>
      <c r="K225" s="163">
        <f t="shared" si="65"/>
        <v>0</v>
      </c>
      <c r="L225" s="163">
        <f t="shared" si="65"/>
        <v>150</v>
      </c>
      <c r="M225" s="163">
        <f t="shared" si="65"/>
        <v>0</v>
      </c>
      <c r="N225" s="163">
        <f>SUM(L225:M225)</f>
        <v>150</v>
      </c>
      <c r="O225" s="163">
        <f aca="true" t="shared" si="66" ref="O225:U225">SUM(O221:O224)</f>
        <v>1031</v>
      </c>
      <c r="P225" s="163">
        <f t="shared" si="66"/>
        <v>1181</v>
      </c>
      <c r="Q225" s="163">
        <f t="shared" si="66"/>
        <v>0</v>
      </c>
      <c r="R225" s="163">
        <f t="shared" si="66"/>
        <v>1181</v>
      </c>
      <c r="S225" s="163">
        <f t="shared" si="66"/>
        <v>0</v>
      </c>
      <c r="T225" s="163">
        <f t="shared" si="66"/>
        <v>1181</v>
      </c>
      <c r="U225" s="220">
        <f t="shared" si="66"/>
        <v>612</v>
      </c>
      <c r="V225" s="221">
        <f>SUM(U225/T225)</f>
        <v>0.5182049110922947</v>
      </c>
      <c r="W225" s="157"/>
      <c r="X225" s="157"/>
      <c r="Y225" s="157"/>
      <c r="Z225" s="157"/>
      <c r="AA225" s="157"/>
      <c r="AB225" s="157"/>
      <c r="AC225" s="159"/>
      <c r="AD225" s="160"/>
      <c r="AE225" s="160"/>
      <c r="AF225" s="160"/>
      <c r="AG225" s="161"/>
      <c r="AH225" s="160"/>
      <c r="AI225" s="161"/>
      <c r="AJ225" s="222"/>
      <c r="AK225" s="223"/>
    </row>
    <row r="226" spans="1:37" ht="12.75">
      <c r="A226" s="2"/>
      <c r="B226" s="2"/>
      <c r="C226" s="2"/>
      <c r="D226" s="7"/>
      <c r="E226" s="2"/>
      <c r="F226" s="2"/>
      <c r="G226" s="26"/>
      <c r="H226" s="157"/>
      <c r="I226" s="157"/>
      <c r="J226" s="157"/>
      <c r="K226" s="157"/>
      <c r="L226" s="163"/>
      <c r="M226" s="163"/>
      <c r="N226" s="163"/>
      <c r="O226" s="163"/>
      <c r="P226" s="163"/>
      <c r="Q226" s="163"/>
      <c r="R226" s="163"/>
      <c r="S226" s="163"/>
      <c r="T226" s="163"/>
      <c r="U226" s="220"/>
      <c r="V226" s="219"/>
      <c r="W226" s="157"/>
      <c r="X226" s="157"/>
      <c r="Y226" s="157"/>
      <c r="Z226" s="157"/>
      <c r="AA226" s="157"/>
      <c r="AB226" s="157"/>
      <c r="AC226" s="159"/>
      <c r="AD226" s="160"/>
      <c r="AE226" s="160"/>
      <c r="AF226" s="160"/>
      <c r="AG226" s="161"/>
      <c r="AH226" s="160"/>
      <c r="AI226" s="161"/>
      <c r="AJ226" s="222"/>
      <c r="AK226" s="223"/>
    </row>
    <row r="227" spans="1:37" ht="12.75">
      <c r="A227" s="2"/>
      <c r="B227" s="2">
        <v>18</v>
      </c>
      <c r="C227" s="2"/>
      <c r="D227" s="7"/>
      <c r="E227" s="323" t="s">
        <v>631</v>
      </c>
      <c r="F227" s="323"/>
      <c r="G227" s="302"/>
      <c r="H227" s="157"/>
      <c r="I227" s="157"/>
      <c r="J227" s="157"/>
      <c r="K227" s="157"/>
      <c r="L227" s="163"/>
      <c r="M227" s="163"/>
      <c r="N227" s="163"/>
      <c r="O227" s="163"/>
      <c r="P227" s="163"/>
      <c r="Q227" s="163"/>
      <c r="R227" s="163"/>
      <c r="S227" s="163"/>
      <c r="T227" s="163"/>
      <c r="U227" s="220"/>
      <c r="V227" s="219"/>
      <c r="W227" s="157"/>
      <c r="X227" s="157"/>
      <c r="Y227" s="157"/>
      <c r="Z227" s="157"/>
      <c r="AA227" s="157"/>
      <c r="AB227" s="157"/>
      <c r="AC227" s="159"/>
      <c r="AD227" s="160"/>
      <c r="AE227" s="160"/>
      <c r="AF227" s="160"/>
      <c r="AG227" s="161"/>
      <c r="AH227" s="160"/>
      <c r="AI227" s="161"/>
      <c r="AJ227" s="222"/>
      <c r="AK227" s="223"/>
    </row>
    <row r="228" spans="1:37" ht="12.75">
      <c r="A228" s="2"/>
      <c r="B228" s="2"/>
      <c r="C228" s="8" t="s">
        <v>498</v>
      </c>
      <c r="D228" s="7"/>
      <c r="E228" s="2"/>
      <c r="F228" s="302" t="s">
        <v>499</v>
      </c>
      <c r="G228" s="303"/>
      <c r="H228" s="157"/>
      <c r="I228" s="157"/>
      <c r="J228" s="157"/>
      <c r="K228" s="157"/>
      <c r="L228" s="163"/>
      <c r="M228" s="163"/>
      <c r="N228" s="163"/>
      <c r="O228" s="163"/>
      <c r="P228" s="163"/>
      <c r="Q228" s="163"/>
      <c r="R228" s="163"/>
      <c r="S228" s="163"/>
      <c r="T228" s="163"/>
      <c r="U228" s="220"/>
      <c r="V228" s="219"/>
      <c r="W228" s="157"/>
      <c r="X228" s="157"/>
      <c r="Y228" s="157"/>
      <c r="Z228" s="157"/>
      <c r="AA228" s="157"/>
      <c r="AB228" s="157"/>
      <c r="AC228" s="159"/>
      <c r="AD228" s="160"/>
      <c r="AE228" s="160"/>
      <c r="AF228" s="160"/>
      <c r="AG228" s="161"/>
      <c r="AH228" s="160"/>
      <c r="AI228" s="161"/>
      <c r="AJ228" s="222"/>
      <c r="AK228" s="223"/>
    </row>
    <row r="229" spans="1:37" ht="12.75">
      <c r="A229" s="2"/>
      <c r="B229" s="9"/>
      <c r="C229" s="9"/>
      <c r="D229" s="7" t="s">
        <v>535</v>
      </c>
      <c r="E229" s="2"/>
      <c r="F229" s="2"/>
      <c r="G229" s="26" t="s">
        <v>536</v>
      </c>
      <c r="H229" s="157"/>
      <c r="I229" s="157"/>
      <c r="J229" s="157"/>
      <c r="K229" s="157"/>
      <c r="L229" s="163"/>
      <c r="M229" s="163"/>
      <c r="N229" s="163"/>
      <c r="O229" s="163"/>
      <c r="P229" s="163"/>
      <c r="Q229" s="163"/>
      <c r="R229" s="163"/>
      <c r="S229" s="163"/>
      <c r="T229" s="163"/>
      <c r="U229" s="220"/>
      <c r="V229" s="219"/>
      <c r="W229" s="157"/>
      <c r="X229" s="157"/>
      <c r="Y229" s="157"/>
      <c r="Z229" s="157"/>
      <c r="AA229" s="157"/>
      <c r="AB229" s="157"/>
      <c r="AC229" s="159"/>
      <c r="AD229" s="160"/>
      <c r="AE229" s="160"/>
      <c r="AF229" s="160"/>
      <c r="AG229" s="161"/>
      <c r="AH229" s="160"/>
      <c r="AI229" s="161"/>
      <c r="AJ229" s="222"/>
      <c r="AK229" s="223"/>
    </row>
    <row r="230" spans="1:37" ht="12.75">
      <c r="A230" s="2"/>
      <c r="B230" s="9"/>
      <c r="C230" s="9"/>
      <c r="D230" s="10" t="s">
        <v>545</v>
      </c>
      <c r="E230" s="9"/>
      <c r="F230" s="9"/>
      <c r="G230" s="27" t="s">
        <v>546</v>
      </c>
      <c r="H230" s="157">
        <v>354</v>
      </c>
      <c r="I230" s="157"/>
      <c r="J230" s="157">
        <f>SUM(H230:I230)</f>
        <v>354</v>
      </c>
      <c r="K230" s="157"/>
      <c r="L230" s="157">
        <f>SUM(J230:K230)</f>
        <v>354</v>
      </c>
      <c r="M230" s="157"/>
      <c r="N230" s="157">
        <f>SUM(L230:M230)</f>
        <v>354</v>
      </c>
      <c r="O230" s="157"/>
      <c r="P230" s="157">
        <f>SUM(N230:O230)</f>
        <v>354</v>
      </c>
      <c r="Q230" s="157"/>
      <c r="R230" s="157">
        <f>SUM(P230:Q230)</f>
        <v>354</v>
      </c>
      <c r="S230" s="157"/>
      <c r="T230" s="157">
        <f>SUM(R230:S230)</f>
        <v>354</v>
      </c>
      <c r="U230" s="218">
        <v>108</v>
      </c>
      <c r="V230" s="219">
        <f>SUM(U230/T230)</f>
        <v>0.3050847457627119</v>
      </c>
      <c r="W230" s="157"/>
      <c r="X230" s="157"/>
      <c r="Y230" s="157"/>
      <c r="Z230" s="157"/>
      <c r="AA230" s="157"/>
      <c r="AB230" s="157"/>
      <c r="AC230" s="159"/>
      <c r="AD230" s="160"/>
      <c r="AE230" s="160"/>
      <c r="AF230" s="160"/>
      <c r="AG230" s="161"/>
      <c r="AH230" s="160"/>
      <c r="AI230" s="161"/>
      <c r="AJ230" s="222"/>
      <c r="AK230" s="223"/>
    </row>
    <row r="231" spans="1:37" ht="12.75" hidden="1">
      <c r="A231" s="2"/>
      <c r="B231" s="2"/>
      <c r="C231" s="2"/>
      <c r="D231" s="10"/>
      <c r="E231" s="9"/>
      <c r="F231" s="9"/>
      <c r="G231" s="2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218"/>
      <c r="V231" s="219" t="e">
        <f>SUM(U231/T231)</f>
        <v>#DIV/0!</v>
      </c>
      <c r="W231" s="157"/>
      <c r="X231" s="157"/>
      <c r="Y231" s="157"/>
      <c r="Z231" s="157"/>
      <c r="AA231" s="157"/>
      <c r="AB231" s="157"/>
      <c r="AC231" s="159"/>
      <c r="AD231" s="160"/>
      <c r="AE231" s="160"/>
      <c r="AF231" s="160"/>
      <c r="AG231" s="161"/>
      <c r="AH231" s="160"/>
      <c r="AI231" s="161"/>
      <c r="AJ231" s="222"/>
      <c r="AK231" s="223"/>
    </row>
    <row r="232" spans="1:37" ht="12.75">
      <c r="A232" s="2"/>
      <c r="B232" s="2"/>
      <c r="C232" s="2"/>
      <c r="D232" s="7"/>
      <c r="E232" s="2"/>
      <c r="F232" s="2"/>
      <c r="G232" s="26" t="s">
        <v>608</v>
      </c>
      <c r="H232" s="163">
        <f aca="true" t="shared" si="67" ref="H232:M232">SUM(H230:H231)</f>
        <v>354</v>
      </c>
      <c r="I232" s="163">
        <f t="shared" si="67"/>
        <v>0</v>
      </c>
      <c r="J232" s="163">
        <f t="shared" si="67"/>
        <v>354</v>
      </c>
      <c r="K232" s="163">
        <f t="shared" si="67"/>
        <v>0</v>
      </c>
      <c r="L232" s="163">
        <f t="shared" si="67"/>
        <v>354</v>
      </c>
      <c r="M232" s="163">
        <f t="shared" si="67"/>
        <v>0</v>
      </c>
      <c r="N232" s="163">
        <f>SUM(L232:M232)</f>
        <v>354</v>
      </c>
      <c r="O232" s="163">
        <f aca="true" t="shared" si="68" ref="O232:U232">SUM(O230:O231)</f>
        <v>0</v>
      </c>
      <c r="P232" s="163">
        <f t="shared" si="68"/>
        <v>354</v>
      </c>
      <c r="Q232" s="163">
        <f t="shared" si="68"/>
        <v>0</v>
      </c>
      <c r="R232" s="163">
        <f t="shared" si="68"/>
        <v>354</v>
      </c>
      <c r="S232" s="163">
        <f t="shared" si="68"/>
        <v>0</v>
      </c>
      <c r="T232" s="163">
        <f t="shared" si="68"/>
        <v>354</v>
      </c>
      <c r="U232" s="220">
        <f t="shared" si="68"/>
        <v>108</v>
      </c>
      <c r="V232" s="221">
        <f>SUM(U232/T232)</f>
        <v>0.3050847457627119</v>
      </c>
      <c r="W232" s="157"/>
      <c r="X232" s="157"/>
      <c r="Y232" s="157"/>
      <c r="Z232" s="157"/>
      <c r="AA232" s="157"/>
      <c r="AB232" s="157"/>
      <c r="AC232" s="159"/>
      <c r="AD232" s="160"/>
      <c r="AE232" s="160"/>
      <c r="AF232" s="160"/>
      <c r="AG232" s="161"/>
      <c r="AH232" s="160"/>
      <c r="AI232" s="161"/>
      <c r="AJ232" s="222"/>
      <c r="AK232" s="223"/>
    </row>
    <row r="233" spans="1:37" ht="12.75">
      <c r="A233" s="2"/>
      <c r="B233" s="2"/>
      <c r="C233" s="2"/>
      <c r="D233" s="7"/>
      <c r="E233" s="2"/>
      <c r="F233" s="2"/>
      <c r="G233" s="26"/>
      <c r="H233" s="157"/>
      <c r="I233" s="157"/>
      <c r="J233" s="157"/>
      <c r="K233" s="157"/>
      <c r="L233" s="163"/>
      <c r="M233" s="163"/>
      <c r="N233" s="163"/>
      <c r="O233" s="163"/>
      <c r="P233" s="163"/>
      <c r="Q233" s="163"/>
      <c r="R233" s="163"/>
      <c r="S233" s="163"/>
      <c r="T233" s="163"/>
      <c r="U233" s="220"/>
      <c r="V233" s="219"/>
      <c r="W233" s="157"/>
      <c r="X233" s="157"/>
      <c r="Y233" s="157"/>
      <c r="Z233" s="157"/>
      <c r="AA233" s="157"/>
      <c r="AB233" s="157"/>
      <c r="AC233" s="159"/>
      <c r="AD233" s="160"/>
      <c r="AE233" s="160"/>
      <c r="AF233" s="160"/>
      <c r="AG233" s="161"/>
      <c r="AH233" s="160"/>
      <c r="AI233" s="161"/>
      <c r="AJ233" s="222"/>
      <c r="AK233" s="223"/>
    </row>
    <row r="234" spans="1:37" ht="12.75">
      <c r="A234" s="2"/>
      <c r="B234" s="2">
        <v>19</v>
      </c>
      <c r="C234" s="2"/>
      <c r="D234" s="7"/>
      <c r="E234" s="323" t="s">
        <v>632</v>
      </c>
      <c r="F234" s="323"/>
      <c r="G234" s="302"/>
      <c r="H234" s="157"/>
      <c r="I234" s="157"/>
      <c r="J234" s="157"/>
      <c r="K234" s="157"/>
      <c r="L234" s="163"/>
      <c r="M234" s="163"/>
      <c r="N234" s="163"/>
      <c r="O234" s="163"/>
      <c r="P234" s="163"/>
      <c r="Q234" s="163"/>
      <c r="R234" s="163"/>
      <c r="S234" s="163"/>
      <c r="T234" s="163"/>
      <c r="U234" s="220"/>
      <c r="V234" s="219"/>
      <c r="W234" s="157"/>
      <c r="X234" s="157"/>
      <c r="Y234" s="157"/>
      <c r="Z234" s="157"/>
      <c r="AA234" s="157"/>
      <c r="AB234" s="157"/>
      <c r="AC234" s="159"/>
      <c r="AD234" s="160"/>
      <c r="AE234" s="160"/>
      <c r="AF234" s="160"/>
      <c r="AG234" s="161"/>
      <c r="AH234" s="160"/>
      <c r="AI234" s="161"/>
      <c r="AJ234" s="222"/>
      <c r="AK234" s="223"/>
    </row>
    <row r="235" spans="1:37" ht="12.75">
      <c r="A235" s="2"/>
      <c r="B235" s="2"/>
      <c r="C235" s="8" t="s">
        <v>498</v>
      </c>
      <c r="D235" s="7"/>
      <c r="E235" s="2"/>
      <c r="F235" s="302" t="s">
        <v>499</v>
      </c>
      <c r="G235" s="303"/>
      <c r="H235" s="157"/>
      <c r="I235" s="157"/>
      <c r="J235" s="157"/>
      <c r="K235" s="157"/>
      <c r="L235" s="163"/>
      <c r="M235" s="163"/>
      <c r="N235" s="163"/>
      <c r="O235" s="163"/>
      <c r="P235" s="163"/>
      <c r="Q235" s="163"/>
      <c r="R235" s="163"/>
      <c r="S235" s="163"/>
      <c r="T235" s="163"/>
      <c r="U235" s="220"/>
      <c r="V235" s="219"/>
      <c r="W235" s="157"/>
      <c r="X235" s="157"/>
      <c r="Y235" s="157"/>
      <c r="Z235" s="157"/>
      <c r="AA235" s="157"/>
      <c r="AB235" s="157"/>
      <c r="AC235" s="159"/>
      <c r="AD235" s="160"/>
      <c r="AE235" s="160"/>
      <c r="AF235" s="160"/>
      <c r="AG235" s="161"/>
      <c r="AH235" s="160"/>
      <c r="AI235" s="161"/>
      <c r="AJ235" s="222"/>
      <c r="AK235" s="223"/>
    </row>
    <row r="236" spans="1:37" ht="12.75">
      <c r="A236" s="2"/>
      <c r="B236" s="9"/>
      <c r="C236" s="9"/>
      <c r="D236" s="7" t="s">
        <v>535</v>
      </c>
      <c r="E236" s="2"/>
      <c r="F236" s="2"/>
      <c r="G236" s="26" t="s">
        <v>536</v>
      </c>
      <c r="H236" s="157"/>
      <c r="I236" s="157"/>
      <c r="J236" s="157"/>
      <c r="K236" s="157"/>
      <c r="L236" s="163"/>
      <c r="M236" s="163"/>
      <c r="N236" s="163"/>
      <c r="O236" s="163"/>
      <c r="P236" s="163"/>
      <c r="Q236" s="163"/>
      <c r="R236" s="163"/>
      <c r="S236" s="163"/>
      <c r="T236" s="163"/>
      <c r="U236" s="220"/>
      <c r="V236" s="219"/>
      <c r="W236" s="157"/>
      <c r="X236" s="157"/>
      <c r="Y236" s="157"/>
      <c r="Z236" s="157"/>
      <c r="AA236" s="157"/>
      <c r="AB236" s="157"/>
      <c r="AC236" s="159"/>
      <c r="AD236" s="160"/>
      <c r="AE236" s="160"/>
      <c r="AF236" s="160"/>
      <c r="AG236" s="161"/>
      <c r="AH236" s="160"/>
      <c r="AI236" s="161"/>
      <c r="AJ236" s="222"/>
      <c r="AK236" s="223"/>
    </row>
    <row r="237" spans="1:37" ht="12.75">
      <c r="A237" s="2"/>
      <c r="B237" s="9"/>
      <c r="C237" s="9"/>
      <c r="D237" s="10" t="s">
        <v>545</v>
      </c>
      <c r="E237" s="9"/>
      <c r="F237" s="9"/>
      <c r="G237" s="27" t="s">
        <v>546</v>
      </c>
      <c r="H237" s="157">
        <v>100</v>
      </c>
      <c r="I237" s="157"/>
      <c r="J237" s="157">
        <f>SUM(H237:I237)</f>
        <v>100</v>
      </c>
      <c r="K237" s="157"/>
      <c r="L237" s="157">
        <f>SUM(J237:K237)</f>
        <v>100</v>
      </c>
      <c r="M237" s="157"/>
      <c r="N237" s="157">
        <f>SUM(L237:M237)</f>
        <v>100</v>
      </c>
      <c r="O237" s="157"/>
      <c r="P237" s="157">
        <f>SUM(N237:O237)</f>
        <v>100</v>
      </c>
      <c r="Q237" s="157"/>
      <c r="R237" s="157">
        <f>SUM(P237:Q237)</f>
        <v>100</v>
      </c>
      <c r="S237" s="157"/>
      <c r="T237" s="157">
        <f>SUM(R237:S237)</f>
        <v>100</v>
      </c>
      <c r="U237" s="218">
        <v>10</v>
      </c>
      <c r="V237" s="219">
        <f>SUM(U237/T237)</f>
        <v>0.1</v>
      </c>
      <c r="W237" s="157"/>
      <c r="X237" s="157"/>
      <c r="Y237" s="157"/>
      <c r="Z237" s="157"/>
      <c r="AA237" s="157"/>
      <c r="AB237" s="157"/>
      <c r="AC237" s="159"/>
      <c r="AD237" s="160"/>
      <c r="AE237" s="160"/>
      <c r="AF237" s="160"/>
      <c r="AG237" s="161"/>
      <c r="AH237" s="160"/>
      <c r="AI237" s="161"/>
      <c r="AJ237" s="222"/>
      <c r="AK237" s="223"/>
    </row>
    <row r="238" spans="1:37" ht="12.75" hidden="1">
      <c r="A238" s="2"/>
      <c r="B238" s="2"/>
      <c r="C238" s="2"/>
      <c r="D238" s="10"/>
      <c r="E238" s="9"/>
      <c r="F238" s="9"/>
      <c r="G238" s="27"/>
      <c r="H238" s="157"/>
      <c r="I238" s="157"/>
      <c r="J238" s="157"/>
      <c r="K238" s="157"/>
      <c r="L238" s="163"/>
      <c r="M238" s="163"/>
      <c r="N238" s="163"/>
      <c r="O238" s="163"/>
      <c r="P238" s="163"/>
      <c r="Q238" s="163"/>
      <c r="R238" s="163"/>
      <c r="S238" s="163"/>
      <c r="T238" s="163"/>
      <c r="U238" s="220"/>
      <c r="V238" s="219" t="e">
        <f>SUM(U238/T238)</f>
        <v>#DIV/0!</v>
      </c>
      <c r="W238" s="157"/>
      <c r="X238" s="157"/>
      <c r="Y238" s="157"/>
      <c r="Z238" s="157"/>
      <c r="AA238" s="157"/>
      <c r="AB238" s="157"/>
      <c r="AC238" s="159"/>
      <c r="AD238" s="160"/>
      <c r="AE238" s="160"/>
      <c r="AF238" s="160"/>
      <c r="AG238" s="161"/>
      <c r="AH238" s="160"/>
      <c r="AI238" s="161"/>
      <c r="AJ238" s="222"/>
      <c r="AK238" s="223"/>
    </row>
    <row r="239" spans="1:37" ht="12.75">
      <c r="A239" s="2"/>
      <c r="B239" s="2"/>
      <c r="C239" s="2"/>
      <c r="D239" s="7"/>
      <c r="E239" s="2"/>
      <c r="F239" s="2"/>
      <c r="G239" s="26" t="s">
        <v>608</v>
      </c>
      <c r="H239" s="163">
        <f aca="true" t="shared" si="69" ref="H239:M239">SUM(H237:H238)</f>
        <v>100</v>
      </c>
      <c r="I239" s="163">
        <f t="shared" si="69"/>
        <v>0</v>
      </c>
      <c r="J239" s="163">
        <f t="shared" si="69"/>
        <v>100</v>
      </c>
      <c r="K239" s="163">
        <f t="shared" si="69"/>
        <v>0</v>
      </c>
      <c r="L239" s="163">
        <f t="shared" si="69"/>
        <v>100</v>
      </c>
      <c r="M239" s="163">
        <f t="shared" si="69"/>
        <v>0</v>
      </c>
      <c r="N239" s="163">
        <f>SUM(L239:M239)</f>
        <v>100</v>
      </c>
      <c r="O239" s="163">
        <f aca="true" t="shared" si="70" ref="O239:U239">SUM(O237:O238)</f>
        <v>0</v>
      </c>
      <c r="P239" s="163">
        <f t="shared" si="70"/>
        <v>100</v>
      </c>
      <c r="Q239" s="163">
        <f t="shared" si="70"/>
        <v>0</v>
      </c>
      <c r="R239" s="163">
        <f t="shared" si="70"/>
        <v>100</v>
      </c>
      <c r="S239" s="163">
        <f t="shared" si="70"/>
        <v>0</v>
      </c>
      <c r="T239" s="163">
        <f t="shared" si="70"/>
        <v>100</v>
      </c>
      <c r="U239" s="220">
        <f t="shared" si="70"/>
        <v>10</v>
      </c>
      <c r="V239" s="221">
        <f>SUM(U239/T239)</f>
        <v>0.1</v>
      </c>
      <c r="W239" s="157"/>
      <c r="X239" s="157"/>
      <c r="Y239" s="157"/>
      <c r="Z239" s="157"/>
      <c r="AA239" s="157"/>
      <c r="AB239" s="157"/>
      <c r="AC239" s="159"/>
      <c r="AD239" s="160"/>
      <c r="AE239" s="160"/>
      <c r="AF239" s="160"/>
      <c r="AG239" s="161"/>
      <c r="AH239" s="160"/>
      <c r="AI239" s="161"/>
      <c r="AJ239" s="222"/>
      <c r="AK239" s="223"/>
    </row>
    <row r="240" spans="1:37" ht="12.75">
      <c r="A240" s="2"/>
      <c r="B240" s="2"/>
      <c r="C240" s="2"/>
      <c r="D240" s="7"/>
      <c r="E240" s="2"/>
      <c r="F240" s="2"/>
      <c r="G240" s="26"/>
      <c r="H240" s="157"/>
      <c r="I240" s="157"/>
      <c r="J240" s="157"/>
      <c r="K240" s="157"/>
      <c r="L240" s="163"/>
      <c r="M240" s="163"/>
      <c r="N240" s="163"/>
      <c r="O240" s="163"/>
      <c r="P240" s="163"/>
      <c r="Q240" s="163"/>
      <c r="R240" s="163"/>
      <c r="S240" s="163"/>
      <c r="T240" s="163"/>
      <c r="U240" s="220"/>
      <c r="V240" s="219"/>
      <c r="W240" s="157"/>
      <c r="X240" s="157"/>
      <c r="Y240" s="157"/>
      <c r="Z240" s="157"/>
      <c r="AA240" s="157"/>
      <c r="AB240" s="157"/>
      <c r="AC240" s="159"/>
      <c r="AD240" s="160"/>
      <c r="AE240" s="160"/>
      <c r="AF240" s="160"/>
      <c r="AG240" s="161"/>
      <c r="AH240" s="160"/>
      <c r="AI240" s="161"/>
      <c r="AJ240" s="222"/>
      <c r="AK240" s="223"/>
    </row>
    <row r="241" spans="1:37" ht="12.75">
      <c r="A241" s="2"/>
      <c r="B241" s="2">
        <v>20</v>
      </c>
      <c r="C241" s="2"/>
      <c r="D241" s="7"/>
      <c r="E241" s="323" t="s">
        <v>633</v>
      </c>
      <c r="F241" s="323"/>
      <c r="G241" s="302"/>
      <c r="H241" s="157"/>
      <c r="I241" s="157"/>
      <c r="J241" s="157"/>
      <c r="K241" s="157"/>
      <c r="L241" s="163"/>
      <c r="M241" s="163"/>
      <c r="N241" s="163"/>
      <c r="O241" s="163"/>
      <c r="P241" s="163"/>
      <c r="Q241" s="163"/>
      <c r="R241" s="163"/>
      <c r="S241" s="163"/>
      <c r="T241" s="163"/>
      <c r="U241" s="220"/>
      <c r="V241" s="219"/>
      <c r="W241" s="157"/>
      <c r="X241" s="157"/>
      <c r="Y241" s="157"/>
      <c r="Z241" s="157"/>
      <c r="AA241" s="157"/>
      <c r="AB241" s="157"/>
      <c r="AC241" s="159"/>
      <c r="AD241" s="160"/>
      <c r="AE241" s="160"/>
      <c r="AF241" s="160"/>
      <c r="AG241" s="161"/>
      <c r="AH241" s="160"/>
      <c r="AI241" s="161"/>
      <c r="AJ241" s="222"/>
      <c r="AK241" s="223"/>
    </row>
    <row r="242" spans="1:37" ht="12.75">
      <c r="A242" s="2"/>
      <c r="B242" s="2"/>
      <c r="C242" s="8" t="s">
        <v>498</v>
      </c>
      <c r="D242" s="7"/>
      <c r="E242" s="2"/>
      <c r="F242" s="302" t="s">
        <v>499</v>
      </c>
      <c r="G242" s="303"/>
      <c r="H242" s="157"/>
      <c r="I242" s="157"/>
      <c r="J242" s="157"/>
      <c r="K242" s="157"/>
      <c r="L242" s="163"/>
      <c r="M242" s="163"/>
      <c r="N242" s="163"/>
      <c r="O242" s="163"/>
      <c r="P242" s="163"/>
      <c r="Q242" s="163"/>
      <c r="R242" s="163"/>
      <c r="S242" s="163"/>
      <c r="T242" s="163"/>
      <c r="U242" s="220"/>
      <c r="V242" s="219"/>
      <c r="W242" s="157"/>
      <c r="X242" s="157"/>
      <c r="Y242" s="157"/>
      <c r="Z242" s="157"/>
      <c r="AA242" s="157"/>
      <c r="AB242" s="157"/>
      <c r="AC242" s="159"/>
      <c r="AD242" s="160"/>
      <c r="AE242" s="160"/>
      <c r="AF242" s="160"/>
      <c r="AG242" s="161"/>
      <c r="AH242" s="160"/>
      <c r="AI242" s="161"/>
      <c r="AJ242" s="222"/>
      <c r="AK242" s="223"/>
    </row>
    <row r="243" spans="1:37" ht="12.75">
      <c r="A243" s="2"/>
      <c r="B243" s="9"/>
      <c r="C243" s="9"/>
      <c r="D243" s="7" t="s">
        <v>535</v>
      </c>
      <c r="E243" s="2"/>
      <c r="F243" s="2"/>
      <c r="G243" s="26" t="s">
        <v>536</v>
      </c>
      <c r="H243" s="157"/>
      <c r="I243" s="157"/>
      <c r="J243" s="157"/>
      <c r="K243" s="157"/>
      <c r="L243" s="163"/>
      <c r="M243" s="163"/>
      <c r="N243" s="163"/>
      <c r="O243" s="163"/>
      <c r="P243" s="163"/>
      <c r="Q243" s="163"/>
      <c r="R243" s="163"/>
      <c r="S243" s="163"/>
      <c r="T243" s="163"/>
      <c r="U243" s="220"/>
      <c r="V243" s="219"/>
      <c r="W243" s="157"/>
      <c r="X243" s="157"/>
      <c r="Y243" s="157"/>
      <c r="Z243" s="157"/>
      <c r="AA243" s="157"/>
      <c r="AB243" s="157"/>
      <c r="AC243" s="159"/>
      <c r="AD243" s="160"/>
      <c r="AE243" s="160"/>
      <c r="AF243" s="160"/>
      <c r="AG243" s="161"/>
      <c r="AH243" s="160"/>
      <c r="AI243" s="161"/>
      <c r="AJ243" s="222"/>
      <c r="AK243" s="223"/>
    </row>
    <row r="244" spans="1:37" ht="12.75">
      <c r="A244" s="2"/>
      <c r="B244" s="9"/>
      <c r="C244" s="9"/>
      <c r="D244" s="10" t="s">
        <v>545</v>
      </c>
      <c r="E244" s="9"/>
      <c r="F244" s="9"/>
      <c r="G244" s="27" t="s">
        <v>546</v>
      </c>
      <c r="H244" s="157">
        <v>300</v>
      </c>
      <c r="I244" s="157"/>
      <c r="J244" s="157">
        <f>SUM(H244:I244)</f>
        <v>300</v>
      </c>
      <c r="K244" s="157"/>
      <c r="L244" s="157">
        <f>SUM(J244:K244)</f>
        <v>300</v>
      </c>
      <c r="M244" s="157"/>
      <c r="N244" s="157">
        <f>SUM(L244:M244)</f>
        <v>300</v>
      </c>
      <c r="O244" s="157"/>
      <c r="P244" s="157">
        <f>SUM(N244:O244)</f>
        <v>300</v>
      </c>
      <c r="Q244" s="157"/>
      <c r="R244" s="157">
        <f>SUM(P244:Q244)</f>
        <v>300</v>
      </c>
      <c r="S244" s="157"/>
      <c r="T244" s="157">
        <f>SUM(R244:S244)</f>
        <v>300</v>
      </c>
      <c r="U244" s="218"/>
      <c r="V244" s="219">
        <f>SUM(U244/T244)</f>
        <v>0</v>
      </c>
      <c r="W244" s="157"/>
      <c r="X244" s="157"/>
      <c r="Y244" s="157"/>
      <c r="Z244" s="157"/>
      <c r="AA244" s="157"/>
      <c r="AB244" s="157"/>
      <c r="AC244" s="159"/>
      <c r="AD244" s="160"/>
      <c r="AE244" s="160"/>
      <c r="AF244" s="160"/>
      <c r="AG244" s="161"/>
      <c r="AH244" s="160"/>
      <c r="AI244" s="161"/>
      <c r="AJ244" s="222"/>
      <c r="AK244" s="223"/>
    </row>
    <row r="245" spans="1:37" ht="12.75" hidden="1">
      <c r="A245" s="2"/>
      <c r="B245" s="2"/>
      <c r="C245" s="2"/>
      <c r="D245" s="10"/>
      <c r="E245" s="9"/>
      <c r="F245" s="9"/>
      <c r="G245" s="2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218"/>
      <c r="V245" s="219" t="e">
        <f>SUM(U245/T245)</f>
        <v>#DIV/0!</v>
      </c>
      <c r="W245" s="157"/>
      <c r="X245" s="157"/>
      <c r="Y245" s="157"/>
      <c r="Z245" s="157"/>
      <c r="AA245" s="157"/>
      <c r="AB245" s="157"/>
      <c r="AC245" s="159"/>
      <c r="AD245" s="160"/>
      <c r="AE245" s="160"/>
      <c r="AF245" s="160"/>
      <c r="AG245" s="161"/>
      <c r="AH245" s="160"/>
      <c r="AI245" s="161"/>
      <c r="AJ245" s="222"/>
      <c r="AK245" s="223"/>
    </row>
    <row r="246" spans="1:37" ht="12.75">
      <c r="A246" s="2"/>
      <c r="B246" s="2"/>
      <c r="C246" s="2"/>
      <c r="D246" s="7"/>
      <c r="E246" s="2"/>
      <c r="F246" s="2"/>
      <c r="G246" s="26" t="s">
        <v>608</v>
      </c>
      <c r="H246" s="163">
        <f aca="true" t="shared" si="71" ref="H246:M246">SUM(H244:H245)</f>
        <v>300</v>
      </c>
      <c r="I246" s="163">
        <f t="shared" si="71"/>
        <v>0</v>
      </c>
      <c r="J246" s="163">
        <f t="shared" si="71"/>
        <v>300</v>
      </c>
      <c r="K246" s="163">
        <f t="shared" si="71"/>
        <v>0</v>
      </c>
      <c r="L246" s="163">
        <f t="shared" si="71"/>
        <v>300</v>
      </c>
      <c r="M246" s="163">
        <f t="shared" si="71"/>
        <v>0</v>
      </c>
      <c r="N246" s="163">
        <f>SUM(L246:M246)</f>
        <v>300</v>
      </c>
      <c r="O246" s="163">
        <f aca="true" t="shared" si="72" ref="O246:U246">SUM(O244:O245)</f>
        <v>0</v>
      </c>
      <c r="P246" s="163">
        <f t="shared" si="72"/>
        <v>300</v>
      </c>
      <c r="Q246" s="163">
        <f t="shared" si="72"/>
        <v>0</v>
      </c>
      <c r="R246" s="163">
        <f t="shared" si="72"/>
        <v>300</v>
      </c>
      <c r="S246" s="163">
        <f t="shared" si="72"/>
        <v>0</v>
      </c>
      <c r="T246" s="163">
        <f t="shared" si="72"/>
        <v>300</v>
      </c>
      <c r="U246" s="220">
        <f t="shared" si="72"/>
        <v>0</v>
      </c>
      <c r="V246" s="221">
        <f>SUM(U246/T246)</f>
        <v>0</v>
      </c>
      <c r="W246" s="157"/>
      <c r="X246" s="157"/>
      <c r="Y246" s="157"/>
      <c r="Z246" s="157"/>
      <c r="AA246" s="157"/>
      <c r="AB246" s="157"/>
      <c r="AC246" s="159"/>
      <c r="AD246" s="160"/>
      <c r="AE246" s="160"/>
      <c r="AF246" s="160"/>
      <c r="AG246" s="161"/>
      <c r="AH246" s="160"/>
      <c r="AI246" s="161"/>
      <c r="AJ246" s="222"/>
      <c r="AK246" s="223"/>
    </row>
    <row r="247" spans="1:37" ht="12.75">
      <c r="A247" s="2"/>
      <c r="B247" s="2"/>
      <c r="C247" s="2"/>
      <c r="D247" s="7"/>
      <c r="E247" s="2"/>
      <c r="F247" s="2"/>
      <c r="G247" s="26"/>
      <c r="H247" s="157"/>
      <c r="I247" s="157"/>
      <c r="J247" s="157"/>
      <c r="K247" s="157"/>
      <c r="L247" s="163"/>
      <c r="M247" s="163"/>
      <c r="N247" s="163"/>
      <c r="O247" s="163"/>
      <c r="P247" s="163"/>
      <c r="Q247" s="163"/>
      <c r="R247" s="163"/>
      <c r="S247" s="163"/>
      <c r="T247" s="163"/>
      <c r="U247" s="220"/>
      <c r="V247" s="219"/>
      <c r="W247" s="157"/>
      <c r="X247" s="157"/>
      <c r="Y247" s="157"/>
      <c r="Z247" s="157"/>
      <c r="AA247" s="157"/>
      <c r="AB247" s="157"/>
      <c r="AC247" s="159"/>
      <c r="AD247" s="160"/>
      <c r="AE247" s="160"/>
      <c r="AF247" s="160"/>
      <c r="AG247" s="161"/>
      <c r="AH247" s="160"/>
      <c r="AI247" s="161"/>
      <c r="AJ247" s="222"/>
      <c r="AK247" s="223"/>
    </row>
    <row r="248" spans="1:37" ht="12.75">
      <c r="A248" s="2"/>
      <c r="B248" s="2">
        <v>21</v>
      </c>
      <c r="C248" s="2"/>
      <c r="D248" s="7"/>
      <c r="E248" s="323" t="s">
        <v>634</v>
      </c>
      <c r="F248" s="323"/>
      <c r="G248" s="302"/>
      <c r="H248" s="157"/>
      <c r="I248" s="157"/>
      <c r="J248" s="157"/>
      <c r="K248" s="157"/>
      <c r="L248" s="163"/>
      <c r="M248" s="163"/>
      <c r="N248" s="163"/>
      <c r="O248" s="163"/>
      <c r="P248" s="163"/>
      <c r="Q248" s="163"/>
      <c r="R248" s="163"/>
      <c r="S248" s="163"/>
      <c r="T248" s="163"/>
      <c r="U248" s="220"/>
      <c r="V248" s="219"/>
      <c r="W248" s="157"/>
      <c r="X248" s="157"/>
      <c r="Y248" s="157"/>
      <c r="Z248" s="157"/>
      <c r="AA248" s="157"/>
      <c r="AB248" s="157"/>
      <c r="AC248" s="159"/>
      <c r="AD248" s="160"/>
      <c r="AE248" s="160"/>
      <c r="AF248" s="160"/>
      <c r="AG248" s="161"/>
      <c r="AH248" s="160"/>
      <c r="AI248" s="161"/>
      <c r="AJ248" s="222"/>
      <c r="AK248" s="223"/>
    </row>
    <row r="249" spans="1:37" ht="12.75">
      <c r="A249" s="2"/>
      <c r="B249" s="2"/>
      <c r="C249" s="8" t="s">
        <v>498</v>
      </c>
      <c r="D249" s="7"/>
      <c r="E249" s="2"/>
      <c r="F249" s="302" t="s">
        <v>499</v>
      </c>
      <c r="G249" s="303"/>
      <c r="H249" s="157"/>
      <c r="I249" s="157"/>
      <c r="J249" s="157"/>
      <c r="K249" s="157"/>
      <c r="L249" s="163"/>
      <c r="M249" s="163"/>
      <c r="N249" s="163"/>
      <c r="O249" s="163"/>
      <c r="P249" s="163"/>
      <c r="Q249" s="163"/>
      <c r="R249" s="163"/>
      <c r="S249" s="163"/>
      <c r="T249" s="163"/>
      <c r="U249" s="220"/>
      <c r="V249" s="219"/>
      <c r="W249" s="157"/>
      <c r="X249" s="157"/>
      <c r="Y249" s="157"/>
      <c r="Z249" s="157"/>
      <c r="AA249" s="157"/>
      <c r="AB249" s="157"/>
      <c r="AC249" s="159"/>
      <c r="AD249" s="160"/>
      <c r="AE249" s="160"/>
      <c r="AF249" s="160"/>
      <c r="AG249" s="161"/>
      <c r="AH249" s="160"/>
      <c r="AI249" s="161"/>
      <c r="AJ249" s="222"/>
      <c r="AK249" s="223"/>
    </row>
    <row r="250" spans="1:37" ht="12.75">
      <c r="A250" s="2"/>
      <c r="B250" s="9"/>
      <c r="C250" s="9"/>
      <c r="D250" s="7" t="s">
        <v>535</v>
      </c>
      <c r="E250" s="2"/>
      <c r="F250" s="2"/>
      <c r="G250" s="26" t="s">
        <v>536</v>
      </c>
      <c r="H250" s="157"/>
      <c r="I250" s="157"/>
      <c r="J250" s="157"/>
      <c r="K250" s="157"/>
      <c r="L250" s="163"/>
      <c r="M250" s="163"/>
      <c r="N250" s="163"/>
      <c r="O250" s="163"/>
      <c r="P250" s="163"/>
      <c r="Q250" s="163"/>
      <c r="R250" s="163"/>
      <c r="S250" s="163"/>
      <c r="T250" s="163"/>
      <c r="U250" s="220"/>
      <c r="V250" s="219"/>
      <c r="W250" s="157"/>
      <c r="X250" s="157"/>
      <c r="Y250" s="157"/>
      <c r="Z250" s="157"/>
      <c r="AA250" s="157"/>
      <c r="AB250" s="157"/>
      <c r="AC250" s="159"/>
      <c r="AD250" s="160"/>
      <c r="AE250" s="160"/>
      <c r="AF250" s="160"/>
      <c r="AG250" s="161"/>
      <c r="AH250" s="160"/>
      <c r="AI250" s="161"/>
      <c r="AJ250" s="222"/>
      <c r="AK250" s="223"/>
    </row>
    <row r="251" spans="1:37" ht="12.75">
      <c r="A251" s="2"/>
      <c r="B251" s="9"/>
      <c r="C251" s="9"/>
      <c r="D251" s="10" t="s">
        <v>545</v>
      </c>
      <c r="E251" s="9"/>
      <c r="F251" s="9"/>
      <c r="G251" s="27" t="s">
        <v>546</v>
      </c>
      <c r="H251" s="157">
        <v>160</v>
      </c>
      <c r="I251" s="157"/>
      <c r="J251" s="157">
        <f>SUM(H251:I251)</f>
        <v>160</v>
      </c>
      <c r="K251" s="157"/>
      <c r="L251" s="157">
        <f>SUM(J251:K251)</f>
        <v>160</v>
      </c>
      <c r="M251" s="157"/>
      <c r="N251" s="157">
        <f>SUM(L251:M251)</f>
        <v>160</v>
      </c>
      <c r="O251" s="157"/>
      <c r="P251" s="157">
        <f>SUM(N251:O251)</f>
        <v>160</v>
      </c>
      <c r="Q251" s="157"/>
      <c r="R251" s="157">
        <f>SUM(P251:Q251)</f>
        <v>160</v>
      </c>
      <c r="S251" s="157"/>
      <c r="T251" s="157">
        <f>SUM(R251:S251)</f>
        <v>160</v>
      </c>
      <c r="U251" s="218"/>
      <c r="V251" s="219">
        <f>SUM(U251/T251)</f>
        <v>0</v>
      </c>
      <c r="W251" s="157"/>
      <c r="X251" s="157"/>
      <c r="Y251" s="157"/>
      <c r="Z251" s="157"/>
      <c r="AA251" s="157"/>
      <c r="AB251" s="157"/>
      <c r="AC251" s="159"/>
      <c r="AD251" s="160"/>
      <c r="AE251" s="160"/>
      <c r="AF251" s="160"/>
      <c r="AG251" s="161"/>
      <c r="AH251" s="160"/>
      <c r="AI251" s="161"/>
      <c r="AJ251" s="222"/>
      <c r="AK251" s="223"/>
    </row>
    <row r="252" spans="1:37" ht="12.75" hidden="1">
      <c r="A252" s="2"/>
      <c r="B252" s="2"/>
      <c r="C252" s="2"/>
      <c r="D252" s="10"/>
      <c r="E252" s="9"/>
      <c r="F252" s="9"/>
      <c r="G252" s="2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218"/>
      <c r="V252" s="219" t="e">
        <f>SUM(U252/T252)</f>
        <v>#DIV/0!</v>
      </c>
      <c r="W252" s="157"/>
      <c r="X252" s="157"/>
      <c r="Y252" s="157"/>
      <c r="Z252" s="157"/>
      <c r="AA252" s="157"/>
      <c r="AB252" s="157"/>
      <c r="AC252" s="159"/>
      <c r="AD252" s="160"/>
      <c r="AE252" s="160"/>
      <c r="AF252" s="160"/>
      <c r="AG252" s="161"/>
      <c r="AH252" s="160"/>
      <c r="AI252" s="161"/>
      <c r="AJ252" s="222"/>
      <c r="AK252" s="223"/>
    </row>
    <row r="253" spans="1:37" ht="12.75">
      <c r="A253" s="2"/>
      <c r="B253" s="2"/>
      <c r="C253" s="2"/>
      <c r="D253" s="7"/>
      <c r="E253" s="2"/>
      <c r="F253" s="2"/>
      <c r="G253" s="26" t="s">
        <v>608</v>
      </c>
      <c r="H253" s="163">
        <f aca="true" t="shared" si="73" ref="H253:M253">SUM(H251:H252)</f>
        <v>160</v>
      </c>
      <c r="I253" s="163">
        <f t="shared" si="73"/>
        <v>0</v>
      </c>
      <c r="J253" s="163">
        <f t="shared" si="73"/>
        <v>160</v>
      </c>
      <c r="K253" s="163">
        <f t="shared" si="73"/>
        <v>0</v>
      </c>
      <c r="L253" s="163">
        <f t="shared" si="73"/>
        <v>160</v>
      </c>
      <c r="M253" s="163">
        <f t="shared" si="73"/>
        <v>0</v>
      </c>
      <c r="N253" s="163">
        <f>SUM(L253:M253)</f>
        <v>160</v>
      </c>
      <c r="O253" s="163">
        <f aca="true" t="shared" si="74" ref="O253:U253">SUM(O251:O252)</f>
        <v>0</v>
      </c>
      <c r="P253" s="163">
        <f t="shared" si="74"/>
        <v>160</v>
      </c>
      <c r="Q253" s="163">
        <f t="shared" si="74"/>
        <v>0</v>
      </c>
      <c r="R253" s="163">
        <f t="shared" si="74"/>
        <v>160</v>
      </c>
      <c r="S253" s="163">
        <f t="shared" si="74"/>
        <v>0</v>
      </c>
      <c r="T253" s="163">
        <f t="shared" si="74"/>
        <v>160</v>
      </c>
      <c r="U253" s="220">
        <f t="shared" si="74"/>
        <v>0</v>
      </c>
      <c r="V253" s="221">
        <f>SUM(U253/T253)</f>
        <v>0</v>
      </c>
      <c r="W253" s="157"/>
      <c r="X253" s="157"/>
      <c r="Y253" s="157"/>
      <c r="Z253" s="157"/>
      <c r="AA253" s="157"/>
      <c r="AB253" s="157"/>
      <c r="AC253" s="159"/>
      <c r="AD253" s="160"/>
      <c r="AE253" s="160"/>
      <c r="AF253" s="160"/>
      <c r="AG253" s="161"/>
      <c r="AH253" s="160"/>
      <c r="AI253" s="161"/>
      <c r="AJ253" s="222"/>
      <c r="AK253" s="223"/>
    </row>
    <row r="254" spans="1:37" ht="12.75">
      <c r="A254" s="2"/>
      <c r="B254" s="2"/>
      <c r="C254" s="2"/>
      <c r="D254" s="7"/>
      <c r="E254" s="2"/>
      <c r="F254" s="2"/>
      <c r="G254" s="26"/>
      <c r="H254" s="157"/>
      <c r="I254" s="157"/>
      <c r="J254" s="157"/>
      <c r="K254" s="157"/>
      <c r="L254" s="163"/>
      <c r="M254" s="163"/>
      <c r="N254" s="163"/>
      <c r="O254" s="163"/>
      <c r="P254" s="163"/>
      <c r="Q254" s="163"/>
      <c r="R254" s="163"/>
      <c r="S254" s="163"/>
      <c r="T254" s="163"/>
      <c r="U254" s="220"/>
      <c r="V254" s="219"/>
      <c r="W254" s="157"/>
      <c r="X254" s="157"/>
      <c r="Y254" s="157"/>
      <c r="Z254" s="157"/>
      <c r="AA254" s="157"/>
      <c r="AB254" s="157"/>
      <c r="AC254" s="159"/>
      <c r="AD254" s="160"/>
      <c r="AE254" s="160"/>
      <c r="AF254" s="160"/>
      <c r="AG254" s="161"/>
      <c r="AH254" s="160"/>
      <c r="AI254" s="161"/>
      <c r="AJ254" s="222"/>
      <c r="AK254" s="223"/>
    </row>
    <row r="255" spans="1:37" ht="12.75">
      <c r="A255" s="2"/>
      <c r="B255" s="2">
        <v>22</v>
      </c>
      <c r="C255" s="2"/>
      <c r="D255" s="7"/>
      <c r="E255" s="323" t="s">
        <v>635</v>
      </c>
      <c r="F255" s="323"/>
      <c r="G255" s="302"/>
      <c r="H255" s="157"/>
      <c r="I255" s="157"/>
      <c r="J255" s="157"/>
      <c r="K255" s="157"/>
      <c r="L255" s="163"/>
      <c r="M255" s="163"/>
      <c r="N255" s="163"/>
      <c r="O255" s="163"/>
      <c r="P255" s="163"/>
      <c r="Q255" s="163"/>
      <c r="R255" s="163"/>
      <c r="S255" s="163"/>
      <c r="T255" s="163"/>
      <c r="U255" s="220"/>
      <c r="V255" s="219"/>
      <c r="W255" s="157"/>
      <c r="X255" s="157"/>
      <c r="Y255" s="157"/>
      <c r="Z255" s="157"/>
      <c r="AA255" s="157"/>
      <c r="AB255" s="157"/>
      <c r="AC255" s="159"/>
      <c r="AD255" s="160"/>
      <c r="AE255" s="160"/>
      <c r="AF255" s="160"/>
      <c r="AG255" s="161"/>
      <c r="AH255" s="160"/>
      <c r="AI255" s="161"/>
      <c r="AJ255" s="222"/>
      <c r="AK255" s="223"/>
    </row>
    <row r="256" spans="1:37" ht="12.75">
      <c r="A256" s="2"/>
      <c r="B256" s="2"/>
      <c r="C256" s="8" t="s">
        <v>498</v>
      </c>
      <c r="D256" s="7"/>
      <c r="E256" s="2"/>
      <c r="F256" s="302" t="s">
        <v>499</v>
      </c>
      <c r="G256" s="303"/>
      <c r="H256" s="157"/>
      <c r="I256" s="157"/>
      <c r="J256" s="157"/>
      <c r="K256" s="157"/>
      <c r="L256" s="163"/>
      <c r="M256" s="163"/>
      <c r="N256" s="163"/>
      <c r="O256" s="163"/>
      <c r="P256" s="163"/>
      <c r="Q256" s="163"/>
      <c r="R256" s="163"/>
      <c r="S256" s="163"/>
      <c r="T256" s="163"/>
      <c r="U256" s="220"/>
      <c r="V256" s="219"/>
      <c r="W256" s="157"/>
      <c r="X256" s="157"/>
      <c r="Y256" s="157"/>
      <c r="Z256" s="157"/>
      <c r="AA256" s="157"/>
      <c r="AB256" s="157"/>
      <c r="AC256" s="159"/>
      <c r="AD256" s="160"/>
      <c r="AE256" s="160"/>
      <c r="AF256" s="160"/>
      <c r="AG256" s="161"/>
      <c r="AH256" s="160"/>
      <c r="AI256" s="161"/>
      <c r="AJ256" s="222"/>
      <c r="AK256" s="223"/>
    </row>
    <row r="257" spans="1:37" ht="12.75">
      <c r="A257" s="2"/>
      <c r="B257" s="9"/>
      <c r="C257" s="9"/>
      <c r="D257" s="7" t="s">
        <v>535</v>
      </c>
      <c r="E257" s="2"/>
      <c r="F257" s="2"/>
      <c r="G257" s="26" t="s">
        <v>536</v>
      </c>
      <c r="H257" s="157"/>
      <c r="I257" s="157"/>
      <c r="J257" s="157"/>
      <c r="K257" s="157"/>
      <c r="L257" s="163"/>
      <c r="M257" s="163"/>
      <c r="N257" s="163"/>
      <c r="O257" s="163"/>
      <c r="P257" s="163"/>
      <c r="Q257" s="163"/>
      <c r="R257" s="163"/>
      <c r="S257" s="163"/>
      <c r="T257" s="163"/>
      <c r="U257" s="220"/>
      <c r="V257" s="219"/>
      <c r="W257" s="157"/>
      <c r="X257" s="157"/>
      <c r="Y257" s="157"/>
      <c r="Z257" s="157"/>
      <c r="AA257" s="157"/>
      <c r="AB257" s="157"/>
      <c r="AC257" s="159"/>
      <c r="AD257" s="160"/>
      <c r="AE257" s="160"/>
      <c r="AF257" s="160"/>
      <c r="AG257" s="161"/>
      <c r="AH257" s="160"/>
      <c r="AI257" s="161"/>
      <c r="AJ257" s="222"/>
      <c r="AK257" s="223"/>
    </row>
    <row r="258" spans="1:37" ht="12.75">
      <c r="A258" s="2"/>
      <c r="B258" s="9"/>
      <c r="C258" s="9"/>
      <c r="D258" s="10" t="s">
        <v>545</v>
      </c>
      <c r="E258" s="9"/>
      <c r="F258" s="9"/>
      <c r="G258" s="27" t="s">
        <v>546</v>
      </c>
      <c r="H258" s="157">
        <v>200</v>
      </c>
      <c r="I258" s="157"/>
      <c r="J258" s="157">
        <f>SUM(H258:I258)</f>
        <v>200</v>
      </c>
      <c r="K258" s="157"/>
      <c r="L258" s="157">
        <f>SUM(J258:K258)</f>
        <v>200</v>
      </c>
      <c r="M258" s="157"/>
      <c r="N258" s="157">
        <f>SUM(L258:M258)</f>
        <v>200</v>
      </c>
      <c r="O258" s="157"/>
      <c r="P258" s="157">
        <f>SUM(N258:O258)</f>
        <v>200</v>
      </c>
      <c r="Q258" s="157"/>
      <c r="R258" s="157">
        <f>SUM(P258:Q258)</f>
        <v>200</v>
      </c>
      <c r="S258" s="157"/>
      <c r="T258" s="157">
        <f>SUM(R258:S258)</f>
        <v>200</v>
      </c>
      <c r="U258" s="218">
        <v>96</v>
      </c>
      <c r="V258" s="219">
        <f>SUM(U258/T258)</f>
        <v>0.48</v>
      </c>
      <c r="W258" s="157"/>
      <c r="X258" s="157"/>
      <c r="Y258" s="157"/>
      <c r="Z258" s="157"/>
      <c r="AA258" s="157"/>
      <c r="AB258" s="157"/>
      <c r="AC258" s="159"/>
      <c r="AD258" s="160"/>
      <c r="AE258" s="160"/>
      <c r="AF258" s="160"/>
      <c r="AG258" s="161"/>
      <c r="AH258" s="160"/>
      <c r="AI258" s="161"/>
      <c r="AJ258" s="222"/>
      <c r="AK258" s="223"/>
    </row>
    <row r="259" spans="1:37" ht="12.75" hidden="1">
      <c r="A259" s="2"/>
      <c r="B259" s="2"/>
      <c r="C259" s="2"/>
      <c r="D259" s="10"/>
      <c r="E259" s="9"/>
      <c r="F259" s="9"/>
      <c r="G259" s="2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218"/>
      <c r="V259" s="219" t="e">
        <f>SUM(U259/T259)</f>
        <v>#DIV/0!</v>
      </c>
      <c r="W259" s="157"/>
      <c r="X259" s="157"/>
      <c r="Y259" s="157"/>
      <c r="Z259" s="157"/>
      <c r="AA259" s="157"/>
      <c r="AB259" s="157"/>
      <c r="AC259" s="159"/>
      <c r="AD259" s="160"/>
      <c r="AE259" s="160"/>
      <c r="AF259" s="160"/>
      <c r="AG259" s="161"/>
      <c r="AH259" s="160"/>
      <c r="AI259" s="161"/>
      <c r="AJ259" s="222"/>
      <c r="AK259" s="223"/>
    </row>
    <row r="260" spans="1:37" ht="12.75">
      <c r="A260" s="2"/>
      <c r="B260" s="2"/>
      <c r="C260" s="2"/>
      <c r="D260" s="7"/>
      <c r="E260" s="2"/>
      <c r="F260" s="2"/>
      <c r="G260" s="26" t="s">
        <v>608</v>
      </c>
      <c r="H260" s="163">
        <f aca="true" t="shared" si="75" ref="H260:M260">SUM(H258:H259)</f>
        <v>200</v>
      </c>
      <c r="I260" s="163">
        <f t="shared" si="75"/>
        <v>0</v>
      </c>
      <c r="J260" s="163">
        <f t="shared" si="75"/>
        <v>200</v>
      </c>
      <c r="K260" s="163">
        <f t="shared" si="75"/>
        <v>0</v>
      </c>
      <c r="L260" s="163">
        <f t="shared" si="75"/>
        <v>200</v>
      </c>
      <c r="M260" s="163">
        <f t="shared" si="75"/>
        <v>0</v>
      </c>
      <c r="N260" s="163">
        <f>SUM(L260:M260)</f>
        <v>200</v>
      </c>
      <c r="O260" s="163">
        <f aca="true" t="shared" si="76" ref="O260:U260">SUM(O258:O259)</f>
        <v>0</v>
      </c>
      <c r="P260" s="163">
        <f t="shared" si="76"/>
        <v>200</v>
      </c>
      <c r="Q260" s="163">
        <f t="shared" si="76"/>
        <v>0</v>
      </c>
      <c r="R260" s="163">
        <f t="shared" si="76"/>
        <v>200</v>
      </c>
      <c r="S260" s="163">
        <f t="shared" si="76"/>
        <v>0</v>
      </c>
      <c r="T260" s="163">
        <f t="shared" si="76"/>
        <v>200</v>
      </c>
      <c r="U260" s="220">
        <f t="shared" si="76"/>
        <v>96</v>
      </c>
      <c r="V260" s="221">
        <f>SUM(U260/T260)</f>
        <v>0.48</v>
      </c>
      <c r="W260" s="157"/>
      <c r="X260" s="157"/>
      <c r="Y260" s="157"/>
      <c r="Z260" s="157"/>
      <c r="AA260" s="157"/>
      <c r="AB260" s="157"/>
      <c r="AC260" s="159"/>
      <c r="AD260" s="160"/>
      <c r="AE260" s="160"/>
      <c r="AF260" s="160"/>
      <c r="AG260" s="161"/>
      <c r="AH260" s="160"/>
      <c r="AI260" s="161"/>
      <c r="AJ260" s="222"/>
      <c r="AK260" s="223"/>
    </row>
    <row r="261" spans="1:37" ht="12.75">
      <c r="A261" s="2"/>
      <c r="B261" s="2"/>
      <c r="C261" s="2"/>
      <c r="D261" s="7"/>
      <c r="E261" s="2"/>
      <c r="F261" s="2"/>
      <c r="G261" s="26"/>
      <c r="H261" s="157"/>
      <c r="I261" s="157"/>
      <c r="J261" s="157"/>
      <c r="K261" s="157"/>
      <c r="L261" s="163"/>
      <c r="M261" s="163"/>
      <c r="N261" s="163"/>
      <c r="O261" s="163"/>
      <c r="P261" s="163"/>
      <c r="Q261" s="163"/>
      <c r="R261" s="163"/>
      <c r="S261" s="163"/>
      <c r="T261" s="163"/>
      <c r="U261" s="220"/>
      <c r="V261" s="219"/>
      <c r="W261" s="157"/>
      <c r="X261" s="157"/>
      <c r="Y261" s="157"/>
      <c r="Z261" s="157"/>
      <c r="AA261" s="157"/>
      <c r="AB261" s="157"/>
      <c r="AC261" s="159"/>
      <c r="AD261" s="160"/>
      <c r="AE261" s="160"/>
      <c r="AF261" s="160"/>
      <c r="AG261" s="161"/>
      <c r="AH261" s="160"/>
      <c r="AI261" s="161"/>
      <c r="AJ261" s="222"/>
      <c r="AK261" s="223"/>
    </row>
    <row r="262" spans="1:37" ht="12.75">
      <c r="A262" s="2"/>
      <c r="B262" s="2">
        <v>23</v>
      </c>
      <c r="C262" s="2"/>
      <c r="D262" s="7"/>
      <c r="E262" s="323" t="s">
        <v>636</v>
      </c>
      <c r="F262" s="323"/>
      <c r="G262" s="302"/>
      <c r="H262" s="157"/>
      <c r="I262" s="157"/>
      <c r="J262" s="157"/>
      <c r="K262" s="157"/>
      <c r="L262" s="163"/>
      <c r="M262" s="163"/>
      <c r="N262" s="163"/>
      <c r="O262" s="163"/>
      <c r="P262" s="163"/>
      <c r="Q262" s="163"/>
      <c r="R262" s="163"/>
      <c r="S262" s="163"/>
      <c r="T262" s="163"/>
      <c r="U262" s="220"/>
      <c r="V262" s="219"/>
      <c r="W262" s="157"/>
      <c r="X262" s="157"/>
      <c r="Y262" s="157"/>
      <c r="Z262" s="157"/>
      <c r="AA262" s="157"/>
      <c r="AB262" s="157"/>
      <c r="AC262" s="159"/>
      <c r="AD262" s="160"/>
      <c r="AE262" s="160"/>
      <c r="AF262" s="160"/>
      <c r="AG262" s="161"/>
      <c r="AH262" s="160"/>
      <c r="AI262" s="161"/>
      <c r="AJ262" s="222"/>
      <c r="AK262" s="223"/>
    </row>
    <row r="263" spans="1:37" ht="12.75">
      <c r="A263" s="2"/>
      <c r="B263" s="2"/>
      <c r="C263" s="8" t="s">
        <v>498</v>
      </c>
      <c r="D263" s="7"/>
      <c r="E263" s="2"/>
      <c r="F263" s="302" t="s">
        <v>499</v>
      </c>
      <c r="G263" s="303"/>
      <c r="H263" s="157"/>
      <c r="I263" s="157"/>
      <c r="J263" s="157"/>
      <c r="K263" s="157"/>
      <c r="L263" s="163"/>
      <c r="M263" s="163"/>
      <c r="N263" s="163"/>
      <c r="O263" s="163"/>
      <c r="P263" s="163"/>
      <c r="Q263" s="163"/>
      <c r="R263" s="163"/>
      <c r="S263" s="163"/>
      <c r="T263" s="163"/>
      <c r="U263" s="220"/>
      <c r="V263" s="219"/>
      <c r="W263" s="157"/>
      <c r="X263" s="157"/>
      <c r="Y263" s="157"/>
      <c r="Z263" s="157"/>
      <c r="AA263" s="157"/>
      <c r="AB263" s="157"/>
      <c r="AC263" s="159"/>
      <c r="AD263" s="160"/>
      <c r="AE263" s="160"/>
      <c r="AF263" s="160"/>
      <c r="AG263" s="161"/>
      <c r="AH263" s="160"/>
      <c r="AI263" s="161"/>
      <c r="AJ263" s="222"/>
      <c r="AK263" s="223"/>
    </row>
    <row r="264" spans="1:37" ht="12.75">
      <c r="A264" s="2"/>
      <c r="B264" s="9"/>
      <c r="C264" s="9"/>
      <c r="D264" s="7" t="s">
        <v>555</v>
      </c>
      <c r="E264" s="2"/>
      <c r="F264" s="2"/>
      <c r="G264" s="26" t="s">
        <v>556</v>
      </c>
      <c r="H264" s="157"/>
      <c r="I264" s="157"/>
      <c r="J264" s="157"/>
      <c r="K264" s="157"/>
      <c r="L264" s="163"/>
      <c r="M264" s="163"/>
      <c r="N264" s="163"/>
      <c r="O264" s="163"/>
      <c r="P264" s="163"/>
      <c r="Q264" s="163"/>
      <c r="R264" s="163"/>
      <c r="S264" s="163"/>
      <c r="T264" s="163"/>
      <c r="U264" s="220"/>
      <c r="V264" s="219"/>
      <c r="W264" s="157"/>
      <c r="X264" s="157"/>
      <c r="Y264" s="157"/>
      <c r="Z264" s="157"/>
      <c r="AA264" s="157"/>
      <c r="AB264" s="157"/>
      <c r="AC264" s="159"/>
      <c r="AD264" s="160"/>
      <c r="AE264" s="160"/>
      <c r="AF264" s="160"/>
      <c r="AG264" s="161"/>
      <c r="AH264" s="160"/>
      <c r="AI264" s="161"/>
      <c r="AJ264" s="222"/>
      <c r="AK264" s="223"/>
    </row>
    <row r="265" spans="1:37" ht="12.75">
      <c r="A265" s="2"/>
      <c r="B265" s="9"/>
      <c r="C265" s="9"/>
      <c r="D265" s="10" t="s">
        <v>557</v>
      </c>
      <c r="E265" s="9"/>
      <c r="F265" s="9"/>
      <c r="G265" s="28" t="s">
        <v>558</v>
      </c>
      <c r="H265" s="157">
        <v>100</v>
      </c>
      <c r="I265" s="157"/>
      <c r="J265" s="157">
        <f>SUM(H265:I265)</f>
        <v>100</v>
      </c>
      <c r="K265" s="157"/>
      <c r="L265" s="157">
        <f>SUM(J265:K265)</f>
        <v>100</v>
      </c>
      <c r="M265" s="157"/>
      <c r="N265" s="157">
        <f>SUM(L265:M265)</f>
        <v>100</v>
      </c>
      <c r="O265" s="157"/>
      <c r="P265" s="157">
        <f>SUM(N265:O265)</f>
        <v>100</v>
      </c>
      <c r="Q265" s="157"/>
      <c r="R265" s="157">
        <f>SUM(P265:Q265)</f>
        <v>100</v>
      </c>
      <c r="S265" s="157"/>
      <c r="T265" s="157">
        <f>SUM(R265:S265)</f>
        <v>100</v>
      </c>
      <c r="U265" s="218"/>
      <c r="V265" s="219">
        <f>SUM(U265/T265)</f>
        <v>0</v>
      </c>
      <c r="W265" s="157"/>
      <c r="X265" s="157"/>
      <c r="Y265" s="157"/>
      <c r="Z265" s="157"/>
      <c r="AA265" s="157"/>
      <c r="AB265" s="157"/>
      <c r="AC265" s="159"/>
      <c r="AD265" s="160"/>
      <c r="AE265" s="160"/>
      <c r="AF265" s="160"/>
      <c r="AG265" s="161"/>
      <c r="AH265" s="160"/>
      <c r="AI265" s="161"/>
      <c r="AJ265" s="222"/>
      <c r="AK265" s="223"/>
    </row>
    <row r="266" spans="1:37" ht="12.75" hidden="1">
      <c r="A266" s="2"/>
      <c r="B266" s="2"/>
      <c r="C266" s="2"/>
      <c r="D266" s="10"/>
      <c r="E266" s="9"/>
      <c r="F266" s="9"/>
      <c r="G266" s="27"/>
      <c r="H266" s="157"/>
      <c r="I266" s="157"/>
      <c r="J266" s="157">
        <f>SUM(H266:I266)</f>
        <v>0</v>
      </c>
      <c r="K266" s="157"/>
      <c r="L266" s="157">
        <f>SUM(J266:K266)</f>
        <v>0</v>
      </c>
      <c r="M266" s="157"/>
      <c r="N266" s="157">
        <f>SUM(L266:M266)</f>
        <v>0</v>
      </c>
      <c r="O266" s="157"/>
      <c r="P266" s="157">
        <f>SUM(N266:O266)</f>
        <v>0</v>
      </c>
      <c r="Q266" s="157"/>
      <c r="R266" s="157">
        <f>SUM(P266:Q266)</f>
        <v>0</v>
      </c>
      <c r="S266" s="157"/>
      <c r="T266" s="157"/>
      <c r="U266" s="218"/>
      <c r="V266" s="219" t="e">
        <f>SUM(U266/T266)</f>
        <v>#DIV/0!</v>
      </c>
      <c r="W266" s="157"/>
      <c r="X266" s="157"/>
      <c r="Y266" s="157"/>
      <c r="Z266" s="157"/>
      <c r="AA266" s="157"/>
      <c r="AB266" s="157"/>
      <c r="AC266" s="159"/>
      <c r="AD266" s="160"/>
      <c r="AE266" s="160"/>
      <c r="AF266" s="160"/>
      <c r="AG266" s="161"/>
      <c r="AH266" s="160"/>
      <c r="AI266" s="161"/>
      <c r="AJ266" s="222"/>
      <c r="AK266" s="223"/>
    </row>
    <row r="267" spans="1:37" ht="12.75">
      <c r="A267" s="2"/>
      <c r="B267" s="2"/>
      <c r="C267" s="2"/>
      <c r="D267" s="7"/>
      <c r="E267" s="2"/>
      <c r="F267" s="2"/>
      <c r="G267" s="26" t="s">
        <v>608</v>
      </c>
      <c r="H267" s="163">
        <f aca="true" t="shared" si="77" ref="H267:M267">SUM(H265:H266)</f>
        <v>100</v>
      </c>
      <c r="I267" s="163">
        <f t="shared" si="77"/>
        <v>0</v>
      </c>
      <c r="J267" s="163">
        <f t="shared" si="77"/>
        <v>100</v>
      </c>
      <c r="K267" s="163">
        <f t="shared" si="77"/>
        <v>0</v>
      </c>
      <c r="L267" s="163">
        <f t="shared" si="77"/>
        <v>100</v>
      </c>
      <c r="M267" s="163">
        <f t="shared" si="77"/>
        <v>0</v>
      </c>
      <c r="N267" s="163">
        <f>SUM(L267:M267)</f>
        <v>100</v>
      </c>
      <c r="O267" s="163">
        <f aca="true" t="shared" si="78" ref="O267:U267">SUM(O265:O266)</f>
        <v>0</v>
      </c>
      <c r="P267" s="163">
        <f t="shared" si="78"/>
        <v>100</v>
      </c>
      <c r="Q267" s="163">
        <f t="shared" si="78"/>
        <v>0</v>
      </c>
      <c r="R267" s="163">
        <f t="shared" si="78"/>
        <v>100</v>
      </c>
      <c r="S267" s="163">
        <f t="shared" si="78"/>
        <v>0</v>
      </c>
      <c r="T267" s="163">
        <f t="shared" si="78"/>
        <v>100</v>
      </c>
      <c r="U267" s="220">
        <f t="shared" si="78"/>
        <v>0</v>
      </c>
      <c r="V267" s="221">
        <f>SUM(U267/T267)</f>
        <v>0</v>
      </c>
      <c r="W267" s="157"/>
      <c r="X267" s="157"/>
      <c r="Y267" s="157"/>
      <c r="Z267" s="157"/>
      <c r="AA267" s="157"/>
      <c r="AB267" s="157"/>
      <c r="AC267" s="159"/>
      <c r="AD267" s="160"/>
      <c r="AE267" s="160"/>
      <c r="AF267" s="160"/>
      <c r="AG267" s="161"/>
      <c r="AH267" s="160"/>
      <c r="AI267" s="161"/>
      <c r="AJ267" s="222"/>
      <c r="AK267" s="223"/>
    </row>
    <row r="268" spans="1:37" ht="12.75">
      <c r="A268" s="2"/>
      <c r="B268" s="2"/>
      <c r="C268" s="2"/>
      <c r="D268" s="7"/>
      <c r="E268" s="2"/>
      <c r="F268" s="2"/>
      <c r="G268" s="26"/>
      <c r="H268" s="157"/>
      <c r="I268" s="157"/>
      <c r="J268" s="157"/>
      <c r="K268" s="157"/>
      <c r="L268" s="163"/>
      <c r="M268" s="163"/>
      <c r="N268" s="163"/>
      <c r="O268" s="163"/>
      <c r="P268" s="163"/>
      <c r="Q268" s="163"/>
      <c r="R268" s="163"/>
      <c r="S268" s="163"/>
      <c r="T268" s="163"/>
      <c r="U268" s="220"/>
      <c r="V268" s="219"/>
      <c r="W268" s="157"/>
      <c r="X268" s="157"/>
      <c r="Y268" s="157"/>
      <c r="Z268" s="157"/>
      <c r="AA268" s="157"/>
      <c r="AB268" s="157"/>
      <c r="AC268" s="159"/>
      <c r="AD268" s="160"/>
      <c r="AE268" s="160"/>
      <c r="AF268" s="160"/>
      <c r="AG268" s="161"/>
      <c r="AH268" s="160"/>
      <c r="AI268" s="161"/>
      <c r="AJ268" s="222"/>
      <c r="AK268" s="223"/>
    </row>
    <row r="269" spans="1:37" ht="12.75">
      <c r="A269" s="2"/>
      <c r="B269" s="2">
        <v>24</v>
      </c>
      <c r="C269" s="2"/>
      <c r="D269" s="7"/>
      <c r="E269" s="323" t="s">
        <v>637</v>
      </c>
      <c r="F269" s="323"/>
      <c r="G269" s="302"/>
      <c r="H269" s="157"/>
      <c r="I269" s="157"/>
      <c r="J269" s="157"/>
      <c r="K269" s="157"/>
      <c r="L269" s="163"/>
      <c r="M269" s="163"/>
      <c r="N269" s="163"/>
      <c r="O269" s="163"/>
      <c r="P269" s="163"/>
      <c r="Q269" s="163"/>
      <c r="R269" s="163"/>
      <c r="S269" s="163"/>
      <c r="T269" s="163"/>
      <c r="U269" s="220"/>
      <c r="V269" s="219"/>
      <c r="W269" s="157"/>
      <c r="X269" s="157"/>
      <c r="Y269" s="157"/>
      <c r="Z269" s="157"/>
      <c r="AA269" s="157"/>
      <c r="AB269" s="157"/>
      <c r="AC269" s="159"/>
      <c r="AD269" s="160"/>
      <c r="AE269" s="160"/>
      <c r="AF269" s="160"/>
      <c r="AG269" s="161"/>
      <c r="AH269" s="160"/>
      <c r="AI269" s="161"/>
      <c r="AJ269" s="222"/>
      <c r="AK269" s="223"/>
    </row>
    <row r="270" spans="1:37" ht="12.75">
      <c r="A270" s="2"/>
      <c r="B270" s="2"/>
      <c r="C270" s="8" t="s">
        <v>498</v>
      </c>
      <c r="D270" s="7"/>
      <c r="E270" s="2"/>
      <c r="F270" s="302" t="s">
        <v>499</v>
      </c>
      <c r="G270" s="303"/>
      <c r="H270" s="157"/>
      <c r="I270" s="157"/>
      <c r="J270" s="157"/>
      <c r="K270" s="157"/>
      <c r="L270" s="163"/>
      <c r="M270" s="163"/>
      <c r="N270" s="163"/>
      <c r="O270" s="163"/>
      <c r="P270" s="163"/>
      <c r="Q270" s="163"/>
      <c r="R270" s="163"/>
      <c r="S270" s="163"/>
      <c r="T270" s="163"/>
      <c r="U270" s="220"/>
      <c r="V270" s="219"/>
      <c r="W270" s="157"/>
      <c r="X270" s="157"/>
      <c r="Y270" s="157"/>
      <c r="Z270" s="157"/>
      <c r="AA270" s="157"/>
      <c r="AB270" s="157"/>
      <c r="AC270" s="159"/>
      <c r="AD270" s="160"/>
      <c r="AE270" s="160"/>
      <c r="AF270" s="160"/>
      <c r="AG270" s="161"/>
      <c r="AH270" s="160"/>
      <c r="AI270" s="161"/>
      <c r="AJ270" s="222"/>
      <c r="AK270" s="223"/>
    </row>
    <row r="271" spans="1:37" ht="12.75">
      <c r="A271" s="2"/>
      <c r="B271" s="9"/>
      <c r="C271" s="9"/>
      <c r="D271" s="7" t="s">
        <v>555</v>
      </c>
      <c r="E271" s="2"/>
      <c r="F271" s="2"/>
      <c r="G271" s="26" t="s">
        <v>556</v>
      </c>
      <c r="H271" s="157"/>
      <c r="I271" s="157"/>
      <c r="J271" s="157"/>
      <c r="K271" s="157"/>
      <c r="L271" s="163"/>
      <c r="M271" s="163"/>
      <c r="N271" s="163"/>
      <c r="O271" s="163"/>
      <c r="P271" s="163"/>
      <c r="Q271" s="163"/>
      <c r="R271" s="163"/>
      <c r="S271" s="163"/>
      <c r="T271" s="163"/>
      <c r="U271" s="220"/>
      <c r="V271" s="219"/>
      <c r="W271" s="157"/>
      <c r="X271" s="157"/>
      <c r="Y271" s="157"/>
      <c r="Z271" s="157"/>
      <c r="AA271" s="157"/>
      <c r="AB271" s="157"/>
      <c r="AC271" s="159"/>
      <c r="AD271" s="160"/>
      <c r="AE271" s="160"/>
      <c r="AF271" s="160"/>
      <c r="AG271" s="161"/>
      <c r="AH271" s="160"/>
      <c r="AI271" s="161"/>
      <c r="AJ271" s="222"/>
      <c r="AK271" s="223"/>
    </row>
    <row r="272" spans="1:37" ht="12.75">
      <c r="A272" s="2"/>
      <c r="B272" s="9"/>
      <c r="C272" s="9"/>
      <c r="D272" s="10" t="s">
        <v>557</v>
      </c>
      <c r="E272" s="9"/>
      <c r="F272" s="9"/>
      <c r="G272" s="28" t="s">
        <v>558</v>
      </c>
      <c r="H272" s="157">
        <v>300</v>
      </c>
      <c r="I272" s="157"/>
      <c r="J272" s="157">
        <f>SUM(H272:I272)</f>
        <v>300</v>
      </c>
      <c r="K272" s="157"/>
      <c r="L272" s="157">
        <f>SUM(J272:K272)</f>
        <v>300</v>
      </c>
      <c r="M272" s="157"/>
      <c r="N272" s="157">
        <f>SUM(L272:M272)</f>
        <v>300</v>
      </c>
      <c r="O272" s="157"/>
      <c r="P272" s="157">
        <f>SUM(N272:O272)</f>
        <v>300</v>
      </c>
      <c r="Q272" s="157"/>
      <c r="R272" s="157">
        <f>SUM(P272:Q272)</f>
        <v>300</v>
      </c>
      <c r="S272" s="157"/>
      <c r="T272" s="157">
        <f>SUM(R272:S272)</f>
        <v>300</v>
      </c>
      <c r="U272" s="218"/>
      <c r="V272" s="219">
        <f>SUM(U272/T272)</f>
        <v>0</v>
      </c>
      <c r="W272" s="157"/>
      <c r="X272" s="157"/>
      <c r="Y272" s="157"/>
      <c r="Z272" s="157"/>
      <c r="AA272" s="157"/>
      <c r="AB272" s="157"/>
      <c r="AC272" s="159"/>
      <c r="AD272" s="160"/>
      <c r="AE272" s="160"/>
      <c r="AF272" s="160"/>
      <c r="AG272" s="161"/>
      <c r="AH272" s="160"/>
      <c r="AI272" s="161"/>
      <c r="AJ272" s="222"/>
      <c r="AK272" s="223"/>
    </row>
    <row r="273" spans="1:37" ht="12.75" hidden="1">
      <c r="A273" s="2"/>
      <c r="B273" s="2"/>
      <c r="C273" s="2"/>
      <c r="D273" s="10"/>
      <c r="E273" s="9"/>
      <c r="F273" s="9"/>
      <c r="G273" s="27"/>
      <c r="H273" s="157"/>
      <c r="I273" s="157"/>
      <c r="J273" s="157">
        <f>SUM(H273:I273)</f>
        <v>0</v>
      </c>
      <c r="K273" s="157"/>
      <c r="L273" s="157">
        <f>SUM(J273:K273)</f>
        <v>0</v>
      </c>
      <c r="M273" s="157"/>
      <c r="N273" s="157">
        <f>SUM(L273:M273)</f>
        <v>0</v>
      </c>
      <c r="O273" s="157"/>
      <c r="P273" s="157">
        <f>SUM(N273:O273)</f>
        <v>0</v>
      </c>
      <c r="Q273" s="157"/>
      <c r="R273" s="157">
        <f>SUM(P273:Q273)</f>
        <v>0</v>
      </c>
      <c r="S273" s="157"/>
      <c r="T273" s="157"/>
      <c r="U273" s="218"/>
      <c r="V273" s="219" t="e">
        <f>SUM(U273/T273)</f>
        <v>#DIV/0!</v>
      </c>
      <c r="W273" s="157"/>
      <c r="X273" s="157"/>
      <c r="Y273" s="157"/>
      <c r="Z273" s="157"/>
      <c r="AA273" s="157"/>
      <c r="AB273" s="157"/>
      <c r="AC273" s="159"/>
      <c r="AD273" s="160"/>
      <c r="AE273" s="160"/>
      <c r="AF273" s="160"/>
      <c r="AG273" s="161"/>
      <c r="AH273" s="160"/>
      <c r="AI273" s="161"/>
      <c r="AJ273" s="222"/>
      <c r="AK273" s="223"/>
    </row>
    <row r="274" spans="1:37" ht="12.75">
      <c r="A274" s="2"/>
      <c r="B274" s="2"/>
      <c r="C274" s="2"/>
      <c r="D274" s="7"/>
      <c r="E274" s="2"/>
      <c r="F274" s="2"/>
      <c r="G274" s="26" t="s">
        <v>608</v>
      </c>
      <c r="H274" s="163">
        <f aca="true" t="shared" si="79" ref="H274:M274">SUM(H272:H273)</f>
        <v>300</v>
      </c>
      <c r="I274" s="163">
        <f t="shared" si="79"/>
        <v>0</v>
      </c>
      <c r="J274" s="163">
        <f t="shared" si="79"/>
        <v>300</v>
      </c>
      <c r="K274" s="163">
        <f t="shared" si="79"/>
        <v>0</v>
      </c>
      <c r="L274" s="163">
        <f t="shared" si="79"/>
        <v>300</v>
      </c>
      <c r="M274" s="163">
        <f t="shared" si="79"/>
        <v>0</v>
      </c>
      <c r="N274" s="163">
        <f>SUM(L274:M274)</f>
        <v>300</v>
      </c>
      <c r="O274" s="163">
        <f aca="true" t="shared" si="80" ref="O274:U274">SUM(O272:O273)</f>
        <v>0</v>
      </c>
      <c r="P274" s="163">
        <f t="shared" si="80"/>
        <v>300</v>
      </c>
      <c r="Q274" s="163">
        <f t="shared" si="80"/>
        <v>0</v>
      </c>
      <c r="R274" s="163">
        <f t="shared" si="80"/>
        <v>300</v>
      </c>
      <c r="S274" s="163">
        <f t="shared" si="80"/>
        <v>0</v>
      </c>
      <c r="T274" s="163">
        <f t="shared" si="80"/>
        <v>300</v>
      </c>
      <c r="U274" s="220">
        <f t="shared" si="80"/>
        <v>0</v>
      </c>
      <c r="V274" s="221">
        <f>SUM(U274/T274)</f>
        <v>0</v>
      </c>
      <c r="W274" s="157"/>
      <c r="X274" s="157"/>
      <c r="Y274" s="157"/>
      <c r="Z274" s="157"/>
      <c r="AA274" s="157"/>
      <c r="AB274" s="157"/>
      <c r="AC274" s="159"/>
      <c r="AD274" s="160"/>
      <c r="AE274" s="160"/>
      <c r="AF274" s="160"/>
      <c r="AG274" s="161"/>
      <c r="AH274" s="160"/>
      <c r="AI274" s="161"/>
      <c r="AJ274" s="222"/>
      <c r="AK274" s="223"/>
    </row>
    <row r="275" spans="1:37" ht="12.75">
      <c r="A275" s="2"/>
      <c r="B275" s="2"/>
      <c r="C275" s="2"/>
      <c r="D275" s="7"/>
      <c r="E275" s="2"/>
      <c r="F275" s="2"/>
      <c r="G275" s="26"/>
      <c r="H275" s="157"/>
      <c r="I275" s="157"/>
      <c r="J275" s="157"/>
      <c r="K275" s="157"/>
      <c r="L275" s="163"/>
      <c r="M275" s="163"/>
      <c r="N275" s="163"/>
      <c r="O275" s="163"/>
      <c r="P275" s="163"/>
      <c r="Q275" s="163"/>
      <c r="R275" s="163"/>
      <c r="S275" s="163"/>
      <c r="T275" s="163"/>
      <c r="U275" s="220"/>
      <c r="V275" s="219"/>
      <c r="W275" s="157"/>
      <c r="X275" s="157"/>
      <c r="Y275" s="157"/>
      <c r="Z275" s="157"/>
      <c r="AA275" s="157"/>
      <c r="AB275" s="157"/>
      <c r="AC275" s="159"/>
      <c r="AD275" s="160"/>
      <c r="AE275" s="160"/>
      <c r="AF275" s="160"/>
      <c r="AG275" s="161"/>
      <c r="AH275" s="160"/>
      <c r="AI275" s="161"/>
      <c r="AJ275" s="222"/>
      <c r="AK275" s="223"/>
    </row>
    <row r="276" spans="1:37" ht="26.25" customHeight="1">
      <c r="A276" s="2"/>
      <c r="B276" s="2">
        <v>25</v>
      </c>
      <c r="C276" s="2"/>
      <c r="D276" s="7"/>
      <c r="E276" s="324" t="s">
        <v>638</v>
      </c>
      <c r="F276" s="325"/>
      <c r="G276" s="326"/>
      <c r="H276" s="157"/>
      <c r="I276" s="157"/>
      <c r="J276" s="157"/>
      <c r="K276" s="157"/>
      <c r="L276" s="163"/>
      <c r="M276" s="163"/>
      <c r="N276" s="163"/>
      <c r="O276" s="163"/>
      <c r="P276" s="163"/>
      <c r="Q276" s="163"/>
      <c r="R276" s="163"/>
      <c r="S276" s="163"/>
      <c r="T276" s="163"/>
      <c r="U276" s="220"/>
      <c r="V276" s="219"/>
      <c r="W276" s="157"/>
      <c r="X276" s="157"/>
      <c r="Y276" s="157"/>
      <c r="Z276" s="157"/>
      <c r="AA276" s="157"/>
      <c r="AB276" s="157"/>
      <c r="AC276" s="159"/>
      <c r="AD276" s="160"/>
      <c r="AE276" s="160"/>
      <c r="AF276" s="160"/>
      <c r="AG276" s="161"/>
      <c r="AH276" s="160"/>
      <c r="AI276" s="161"/>
      <c r="AJ276" s="222"/>
      <c r="AK276" s="223"/>
    </row>
    <row r="277" spans="1:37" ht="12.75">
      <c r="A277" s="2"/>
      <c r="B277" s="2"/>
      <c r="C277" s="8" t="s">
        <v>498</v>
      </c>
      <c r="D277" s="7"/>
      <c r="E277" s="2"/>
      <c r="F277" s="302" t="s">
        <v>499</v>
      </c>
      <c r="G277" s="303"/>
      <c r="H277" s="157"/>
      <c r="I277" s="157"/>
      <c r="J277" s="157"/>
      <c r="K277" s="157"/>
      <c r="L277" s="163"/>
      <c r="M277" s="163"/>
      <c r="N277" s="163"/>
      <c r="O277" s="163"/>
      <c r="P277" s="163"/>
      <c r="Q277" s="163"/>
      <c r="R277" s="163"/>
      <c r="S277" s="163"/>
      <c r="T277" s="163"/>
      <c r="U277" s="220"/>
      <c r="V277" s="219"/>
      <c r="W277" s="157"/>
      <c r="X277" s="157"/>
      <c r="Y277" s="157"/>
      <c r="Z277" s="157"/>
      <c r="AA277" s="157"/>
      <c r="AB277" s="157"/>
      <c r="AC277" s="159"/>
      <c r="AD277" s="160"/>
      <c r="AE277" s="160"/>
      <c r="AF277" s="160"/>
      <c r="AG277" s="161"/>
      <c r="AH277" s="160"/>
      <c r="AI277" s="161"/>
      <c r="AJ277" s="222"/>
      <c r="AK277" s="223"/>
    </row>
    <row r="278" spans="1:37" ht="12.75">
      <c r="A278" s="2"/>
      <c r="B278" s="9"/>
      <c r="C278" s="9"/>
      <c r="D278" s="7" t="s">
        <v>555</v>
      </c>
      <c r="E278" s="2"/>
      <c r="F278" s="2"/>
      <c r="G278" s="26" t="s">
        <v>556</v>
      </c>
      <c r="H278" s="157"/>
      <c r="I278" s="157"/>
      <c r="J278" s="157"/>
      <c r="K278" s="157"/>
      <c r="L278" s="163"/>
      <c r="M278" s="163"/>
      <c r="N278" s="163"/>
      <c r="O278" s="163"/>
      <c r="P278" s="163"/>
      <c r="Q278" s="163"/>
      <c r="R278" s="163"/>
      <c r="S278" s="163"/>
      <c r="T278" s="163"/>
      <c r="U278" s="220"/>
      <c r="V278" s="219"/>
      <c r="W278" s="157"/>
      <c r="X278" s="157"/>
      <c r="Y278" s="157"/>
      <c r="Z278" s="157"/>
      <c r="AA278" s="157"/>
      <c r="AB278" s="157"/>
      <c r="AC278" s="159"/>
      <c r="AD278" s="160"/>
      <c r="AE278" s="160"/>
      <c r="AF278" s="160"/>
      <c r="AG278" s="161"/>
      <c r="AH278" s="160"/>
      <c r="AI278" s="161"/>
      <c r="AJ278" s="222"/>
      <c r="AK278" s="223"/>
    </row>
    <row r="279" spans="1:37" ht="12.75">
      <c r="A279" s="2"/>
      <c r="B279" s="9"/>
      <c r="C279" s="9"/>
      <c r="D279" s="10" t="s">
        <v>559</v>
      </c>
      <c r="E279" s="9"/>
      <c r="F279" s="9"/>
      <c r="G279" s="28" t="s">
        <v>560</v>
      </c>
      <c r="H279" s="157">
        <v>630</v>
      </c>
      <c r="I279" s="157"/>
      <c r="J279" s="157">
        <f>SUM(H279:I279)</f>
        <v>630</v>
      </c>
      <c r="K279" s="157"/>
      <c r="L279" s="157">
        <f>SUM(J279:K279)</f>
        <v>630</v>
      </c>
      <c r="M279" s="157"/>
      <c r="N279" s="157">
        <f>SUM(L279:M279)</f>
        <v>630</v>
      </c>
      <c r="O279" s="157"/>
      <c r="P279" s="157">
        <f>SUM(N279:O279)</f>
        <v>630</v>
      </c>
      <c r="Q279" s="157"/>
      <c r="R279" s="157">
        <f>SUM(P279:Q279)</f>
        <v>630</v>
      </c>
      <c r="S279" s="157">
        <v>330</v>
      </c>
      <c r="T279" s="157">
        <f>SUM(R279:S279)</f>
        <v>960</v>
      </c>
      <c r="U279" s="218">
        <v>960</v>
      </c>
      <c r="V279" s="219">
        <f>SUM(U279/T279)</f>
        <v>1</v>
      </c>
      <c r="W279" s="157"/>
      <c r="X279" s="157"/>
      <c r="Y279" s="157"/>
      <c r="Z279" s="157"/>
      <c r="AA279" s="157"/>
      <c r="AB279" s="157"/>
      <c r="AC279" s="159"/>
      <c r="AD279" s="160"/>
      <c r="AE279" s="160"/>
      <c r="AF279" s="160"/>
      <c r="AG279" s="161"/>
      <c r="AH279" s="160"/>
      <c r="AI279" s="161"/>
      <c r="AJ279" s="222"/>
      <c r="AK279" s="223"/>
    </row>
    <row r="280" spans="1:37" ht="12.75" hidden="1">
      <c r="A280" s="2"/>
      <c r="B280" s="2"/>
      <c r="C280" s="2"/>
      <c r="D280" s="10"/>
      <c r="E280" s="9"/>
      <c r="F280" s="9"/>
      <c r="G280" s="27"/>
      <c r="H280" s="157"/>
      <c r="I280" s="157"/>
      <c r="J280" s="157">
        <f>SUM(H280:I280)</f>
        <v>0</v>
      </c>
      <c r="K280" s="157"/>
      <c r="L280" s="157">
        <f>SUM(J280:K280)</f>
        <v>0</v>
      </c>
      <c r="M280" s="157"/>
      <c r="N280" s="157">
        <f>SUM(L280:M280)</f>
        <v>0</v>
      </c>
      <c r="O280" s="157"/>
      <c r="P280" s="157">
        <f>SUM(N280:O280)</f>
        <v>0</v>
      </c>
      <c r="Q280" s="157"/>
      <c r="R280" s="157">
        <f>SUM(P280:Q280)</f>
        <v>0</v>
      </c>
      <c r="S280" s="157"/>
      <c r="T280" s="157"/>
      <c r="U280" s="218"/>
      <c r="V280" s="219" t="e">
        <f>SUM(U280/T280)</f>
        <v>#DIV/0!</v>
      </c>
      <c r="W280" s="157"/>
      <c r="X280" s="157"/>
      <c r="Y280" s="157"/>
      <c r="Z280" s="157"/>
      <c r="AA280" s="157"/>
      <c r="AB280" s="157"/>
      <c r="AC280" s="159"/>
      <c r="AD280" s="160"/>
      <c r="AE280" s="160"/>
      <c r="AF280" s="160"/>
      <c r="AG280" s="161"/>
      <c r="AH280" s="160"/>
      <c r="AI280" s="161"/>
      <c r="AJ280" s="222"/>
      <c r="AK280" s="223"/>
    </row>
    <row r="281" spans="1:37" ht="12.75">
      <c r="A281" s="2"/>
      <c r="B281" s="2"/>
      <c r="C281" s="2"/>
      <c r="D281" s="7"/>
      <c r="E281" s="2"/>
      <c r="F281" s="2"/>
      <c r="G281" s="26" t="s">
        <v>608</v>
      </c>
      <c r="H281" s="163">
        <f aca="true" t="shared" si="81" ref="H281:M281">SUM(H279:H280)</f>
        <v>630</v>
      </c>
      <c r="I281" s="163">
        <f t="shared" si="81"/>
        <v>0</v>
      </c>
      <c r="J281" s="163">
        <f t="shared" si="81"/>
        <v>630</v>
      </c>
      <c r="K281" s="163">
        <f t="shared" si="81"/>
        <v>0</v>
      </c>
      <c r="L281" s="163">
        <f t="shared" si="81"/>
        <v>630</v>
      </c>
      <c r="M281" s="163">
        <f t="shared" si="81"/>
        <v>0</v>
      </c>
      <c r="N281" s="163">
        <f>SUM(L281:M281)</f>
        <v>630</v>
      </c>
      <c r="O281" s="163">
        <f aca="true" t="shared" si="82" ref="O281:U281">SUM(O279:O280)</f>
        <v>0</v>
      </c>
      <c r="P281" s="163">
        <f t="shared" si="82"/>
        <v>630</v>
      </c>
      <c r="Q281" s="163">
        <f t="shared" si="82"/>
        <v>0</v>
      </c>
      <c r="R281" s="163">
        <f t="shared" si="82"/>
        <v>630</v>
      </c>
      <c r="S281" s="163">
        <f t="shared" si="82"/>
        <v>330</v>
      </c>
      <c r="T281" s="163">
        <f t="shared" si="82"/>
        <v>960</v>
      </c>
      <c r="U281" s="220">
        <f t="shared" si="82"/>
        <v>960</v>
      </c>
      <c r="V281" s="221">
        <f>SUM(U281/T281)</f>
        <v>1</v>
      </c>
      <c r="W281" s="157"/>
      <c r="X281" s="157"/>
      <c r="Y281" s="157"/>
      <c r="Z281" s="157"/>
      <c r="AA281" s="157"/>
      <c r="AB281" s="157"/>
      <c r="AC281" s="159"/>
      <c r="AD281" s="160"/>
      <c r="AE281" s="160"/>
      <c r="AF281" s="160"/>
      <c r="AG281" s="161"/>
      <c r="AH281" s="160"/>
      <c r="AI281" s="161"/>
      <c r="AJ281" s="222"/>
      <c r="AK281" s="223"/>
    </row>
    <row r="282" spans="1:37" ht="12.75">
      <c r="A282" s="2"/>
      <c r="B282" s="2"/>
      <c r="C282" s="2"/>
      <c r="D282" s="7"/>
      <c r="E282" s="2"/>
      <c r="F282" s="2"/>
      <c r="G282" s="26"/>
      <c r="H282" s="157"/>
      <c r="I282" s="157"/>
      <c r="J282" s="157"/>
      <c r="K282" s="157"/>
      <c r="L282" s="163"/>
      <c r="M282" s="163"/>
      <c r="N282" s="163"/>
      <c r="O282" s="163"/>
      <c r="P282" s="163"/>
      <c r="Q282" s="163"/>
      <c r="R282" s="163"/>
      <c r="S282" s="163"/>
      <c r="T282" s="163"/>
      <c r="U282" s="220"/>
      <c r="V282" s="219"/>
      <c r="W282" s="157"/>
      <c r="X282" s="157"/>
      <c r="Y282" s="157"/>
      <c r="Z282" s="157"/>
      <c r="AA282" s="157"/>
      <c r="AB282" s="157"/>
      <c r="AC282" s="159"/>
      <c r="AD282" s="160"/>
      <c r="AE282" s="160"/>
      <c r="AF282" s="160"/>
      <c r="AG282" s="161"/>
      <c r="AH282" s="160"/>
      <c r="AI282" s="161"/>
      <c r="AJ282" s="222"/>
      <c r="AK282" s="223"/>
    </row>
    <row r="283" spans="1:37" ht="36" customHeight="1">
      <c r="A283" s="2"/>
      <c r="B283" s="2">
        <v>26</v>
      </c>
      <c r="C283" s="2"/>
      <c r="D283" s="7"/>
      <c r="E283" s="324" t="s">
        <v>639</v>
      </c>
      <c r="F283" s="325"/>
      <c r="G283" s="326"/>
      <c r="H283" s="157"/>
      <c r="I283" s="157"/>
      <c r="J283" s="157"/>
      <c r="K283" s="157"/>
      <c r="L283" s="163"/>
      <c r="M283" s="163"/>
      <c r="N283" s="163"/>
      <c r="O283" s="163"/>
      <c r="P283" s="163"/>
      <c r="Q283" s="163"/>
      <c r="R283" s="163"/>
      <c r="S283" s="163"/>
      <c r="T283" s="163"/>
      <c r="U283" s="220"/>
      <c r="V283" s="219"/>
      <c r="W283" s="157"/>
      <c r="X283" s="157"/>
      <c r="Y283" s="157"/>
      <c r="Z283" s="157"/>
      <c r="AA283" s="157"/>
      <c r="AB283" s="157"/>
      <c r="AC283" s="159"/>
      <c r="AD283" s="160"/>
      <c r="AE283" s="160"/>
      <c r="AF283" s="160"/>
      <c r="AG283" s="161"/>
      <c r="AH283" s="160"/>
      <c r="AI283" s="161"/>
      <c r="AJ283" s="222"/>
      <c r="AK283" s="223"/>
    </row>
    <row r="284" spans="1:37" ht="12.75">
      <c r="A284" s="2"/>
      <c r="B284" s="2"/>
      <c r="C284" s="8" t="s">
        <v>498</v>
      </c>
      <c r="D284" s="7"/>
      <c r="E284" s="2"/>
      <c r="F284" s="302" t="s">
        <v>499</v>
      </c>
      <c r="G284" s="303"/>
      <c r="H284" s="157"/>
      <c r="I284" s="157"/>
      <c r="J284" s="157"/>
      <c r="K284" s="157"/>
      <c r="L284" s="163"/>
      <c r="M284" s="163"/>
      <c r="N284" s="163"/>
      <c r="O284" s="163"/>
      <c r="P284" s="163"/>
      <c r="Q284" s="163"/>
      <c r="R284" s="163"/>
      <c r="S284" s="163"/>
      <c r="T284" s="163"/>
      <c r="U284" s="220"/>
      <c r="V284" s="219"/>
      <c r="W284" s="157"/>
      <c r="X284" s="157"/>
      <c r="Y284" s="157"/>
      <c r="Z284" s="157"/>
      <c r="AA284" s="157"/>
      <c r="AB284" s="157"/>
      <c r="AC284" s="159"/>
      <c r="AD284" s="160"/>
      <c r="AE284" s="160"/>
      <c r="AF284" s="160"/>
      <c r="AG284" s="161"/>
      <c r="AH284" s="160"/>
      <c r="AI284" s="161"/>
      <c r="AJ284" s="222"/>
      <c r="AK284" s="223"/>
    </row>
    <row r="285" spans="1:37" ht="12.75">
      <c r="A285" s="2"/>
      <c r="B285" s="2"/>
      <c r="C285" s="2"/>
      <c r="D285" s="7" t="s">
        <v>535</v>
      </c>
      <c r="E285" s="2"/>
      <c r="F285" s="2"/>
      <c r="G285" s="26" t="s">
        <v>536</v>
      </c>
      <c r="H285" s="157"/>
      <c r="I285" s="157"/>
      <c r="J285" s="157"/>
      <c r="K285" s="157"/>
      <c r="L285" s="163"/>
      <c r="M285" s="163"/>
      <c r="N285" s="163"/>
      <c r="O285" s="163"/>
      <c r="P285" s="163"/>
      <c r="Q285" s="163"/>
      <c r="R285" s="163"/>
      <c r="S285" s="163"/>
      <c r="T285" s="163"/>
      <c r="U285" s="220"/>
      <c r="V285" s="219"/>
      <c r="W285" s="157"/>
      <c r="X285" s="157"/>
      <c r="Y285" s="157"/>
      <c r="Z285" s="157"/>
      <c r="AA285" s="157"/>
      <c r="AB285" s="157"/>
      <c r="AC285" s="159"/>
      <c r="AD285" s="160"/>
      <c r="AE285" s="160"/>
      <c r="AF285" s="160"/>
      <c r="AG285" s="161"/>
      <c r="AH285" s="160"/>
      <c r="AI285" s="161"/>
      <c r="AJ285" s="222"/>
      <c r="AK285" s="223"/>
    </row>
    <row r="286" spans="1:37" ht="12.75">
      <c r="A286" s="2"/>
      <c r="B286" s="2"/>
      <c r="C286" s="2"/>
      <c r="D286" s="10" t="s">
        <v>537</v>
      </c>
      <c r="E286" s="9"/>
      <c r="F286" s="9"/>
      <c r="G286" s="27" t="s">
        <v>538</v>
      </c>
      <c r="H286" s="157">
        <v>2178</v>
      </c>
      <c r="I286" s="157"/>
      <c r="J286" s="157">
        <f>SUM(H286:I286)</f>
        <v>2178</v>
      </c>
      <c r="K286" s="157"/>
      <c r="L286" s="157">
        <f>SUM(J286:K286)</f>
        <v>2178</v>
      </c>
      <c r="M286" s="157">
        <v>18334</v>
      </c>
      <c r="N286" s="157">
        <f>SUM(L286:M286)</f>
        <v>20512</v>
      </c>
      <c r="O286" s="157"/>
      <c r="P286" s="157">
        <f>SUM(N286:O286)</f>
        <v>20512</v>
      </c>
      <c r="Q286" s="157"/>
      <c r="R286" s="157">
        <f>SUM(P286:Q286)</f>
        <v>20512</v>
      </c>
      <c r="S286" s="157"/>
      <c r="T286" s="157">
        <f>SUM(R286:S286)</f>
        <v>20512</v>
      </c>
      <c r="U286" s="218">
        <v>19318</v>
      </c>
      <c r="V286" s="219">
        <f>SUM(U286/T286)</f>
        <v>0.9417901716068643</v>
      </c>
      <c r="W286" s="157"/>
      <c r="X286" s="157"/>
      <c r="Y286" s="157"/>
      <c r="Z286" s="157"/>
      <c r="AA286" s="157"/>
      <c r="AB286" s="157"/>
      <c r="AC286" s="159"/>
      <c r="AD286" s="160"/>
      <c r="AE286" s="160"/>
      <c r="AF286" s="160"/>
      <c r="AG286" s="161"/>
      <c r="AH286" s="160"/>
      <c r="AI286" s="161"/>
      <c r="AJ286" s="222"/>
      <c r="AK286" s="223"/>
    </row>
    <row r="287" spans="1:37" ht="12.75">
      <c r="A287" s="2"/>
      <c r="B287" s="2"/>
      <c r="C287" s="2"/>
      <c r="D287" s="10" t="s">
        <v>539</v>
      </c>
      <c r="E287" s="9"/>
      <c r="F287" s="9"/>
      <c r="G287" s="27" t="s">
        <v>540</v>
      </c>
      <c r="H287" s="157">
        <v>294</v>
      </c>
      <c r="I287" s="157"/>
      <c r="J287" s="157">
        <f>SUM(H287:I287)</f>
        <v>294</v>
      </c>
      <c r="K287" s="157"/>
      <c r="L287" s="157">
        <f>SUM(J287:K287)</f>
        <v>294</v>
      </c>
      <c r="M287" s="157">
        <v>2727</v>
      </c>
      <c r="N287" s="157">
        <f>SUM(L287:M287)</f>
        <v>3021</v>
      </c>
      <c r="O287" s="157"/>
      <c r="P287" s="157">
        <f>SUM(N287:O287)</f>
        <v>3021</v>
      </c>
      <c r="Q287" s="157"/>
      <c r="R287" s="157">
        <f>SUM(P287:Q287)</f>
        <v>3021</v>
      </c>
      <c r="S287" s="157">
        <v>815</v>
      </c>
      <c r="T287" s="157">
        <f>SUM(R287:S287)</f>
        <v>3836</v>
      </c>
      <c r="U287" s="218">
        <v>3836</v>
      </c>
      <c r="V287" s="219">
        <f>SUM(U287/T287)</f>
        <v>1</v>
      </c>
      <c r="W287" s="157"/>
      <c r="X287" s="157"/>
      <c r="Y287" s="157"/>
      <c r="Z287" s="157"/>
      <c r="AA287" s="157"/>
      <c r="AB287" s="157"/>
      <c r="AC287" s="159"/>
      <c r="AD287" s="160"/>
      <c r="AE287" s="160"/>
      <c r="AF287" s="160"/>
      <c r="AG287" s="161"/>
      <c r="AH287" s="160"/>
      <c r="AI287" s="161"/>
      <c r="AJ287" s="222"/>
      <c r="AK287" s="223"/>
    </row>
    <row r="288" spans="1:37" ht="12.75">
      <c r="A288" s="2"/>
      <c r="B288" s="2"/>
      <c r="C288" s="2"/>
      <c r="D288" s="10" t="s">
        <v>541</v>
      </c>
      <c r="E288" s="9"/>
      <c r="F288" s="9"/>
      <c r="G288" s="27" t="s">
        <v>542</v>
      </c>
      <c r="H288" s="157"/>
      <c r="I288" s="157"/>
      <c r="J288" s="157"/>
      <c r="K288" s="157"/>
      <c r="L288" s="157"/>
      <c r="M288" s="157">
        <v>5973</v>
      </c>
      <c r="N288" s="157">
        <f>SUM(L288:M288)</f>
        <v>5973</v>
      </c>
      <c r="O288" s="157"/>
      <c r="P288" s="157">
        <f>SUM(N288:O288)</f>
        <v>5973</v>
      </c>
      <c r="Q288" s="157"/>
      <c r="R288" s="157">
        <f>SUM(P288:Q288)</f>
        <v>5973</v>
      </c>
      <c r="S288" s="157">
        <v>-815</v>
      </c>
      <c r="T288" s="157">
        <f>SUM(R288:S288)</f>
        <v>5158</v>
      </c>
      <c r="U288" s="218">
        <v>3766</v>
      </c>
      <c r="V288" s="219">
        <f>SUM(U288/T288)</f>
        <v>0.7301279565723149</v>
      </c>
      <c r="W288" s="157"/>
      <c r="X288" s="157"/>
      <c r="Y288" s="157"/>
      <c r="Z288" s="157"/>
      <c r="AA288" s="157"/>
      <c r="AB288" s="157"/>
      <c r="AC288" s="159"/>
      <c r="AD288" s="160"/>
      <c r="AE288" s="160"/>
      <c r="AF288" s="160"/>
      <c r="AG288" s="161"/>
      <c r="AH288" s="160"/>
      <c r="AI288" s="161"/>
      <c r="AJ288" s="222"/>
      <c r="AK288" s="223"/>
    </row>
    <row r="289" spans="1:37" ht="12.75">
      <c r="A289" s="2"/>
      <c r="B289" s="2"/>
      <c r="C289" s="2"/>
      <c r="D289" s="7" t="s">
        <v>547</v>
      </c>
      <c r="E289" s="2"/>
      <c r="F289" s="2"/>
      <c r="G289" s="26" t="s">
        <v>548</v>
      </c>
      <c r="H289" s="157"/>
      <c r="I289" s="157"/>
      <c r="J289" s="157"/>
      <c r="K289" s="157"/>
      <c r="L289" s="163"/>
      <c r="M289" s="163"/>
      <c r="N289" s="163"/>
      <c r="O289" s="163"/>
      <c r="P289" s="163"/>
      <c r="Q289" s="163"/>
      <c r="R289" s="163"/>
      <c r="S289" s="163"/>
      <c r="T289" s="163"/>
      <c r="U289" s="220"/>
      <c r="V289" s="219"/>
      <c r="W289" s="157"/>
      <c r="X289" s="157"/>
      <c r="Y289" s="157"/>
      <c r="Z289" s="157"/>
      <c r="AA289" s="157"/>
      <c r="AB289" s="157"/>
      <c r="AC289" s="159"/>
      <c r="AD289" s="160"/>
      <c r="AE289" s="160"/>
      <c r="AF289" s="160"/>
      <c r="AG289" s="161"/>
      <c r="AH289" s="160"/>
      <c r="AI289" s="161"/>
      <c r="AJ289" s="222"/>
      <c r="AK289" s="223"/>
    </row>
    <row r="290" spans="1:37" ht="12.75">
      <c r="A290" s="2"/>
      <c r="B290" s="2"/>
      <c r="C290" s="2"/>
      <c r="D290" s="13" t="s">
        <v>549</v>
      </c>
      <c r="E290" s="1"/>
      <c r="F290" s="1"/>
      <c r="G290" s="28" t="s">
        <v>550</v>
      </c>
      <c r="H290" s="157"/>
      <c r="I290" s="157"/>
      <c r="J290" s="157"/>
      <c r="K290" s="157"/>
      <c r="L290" s="163"/>
      <c r="M290" s="163"/>
      <c r="N290" s="163"/>
      <c r="O290" s="163"/>
      <c r="P290" s="163"/>
      <c r="Q290" s="163"/>
      <c r="R290" s="163"/>
      <c r="S290" s="163"/>
      <c r="T290" s="163"/>
      <c r="U290" s="220"/>
      <c r="V290" s="219"/>
      <c r="W290" s="157">
        <v>1978</v>
      </c>
      <c r="X290" s="157"/>
      <c r="Y290" s="157">
        <f>SUM(W290:X290)</f>
        <v>1978</v>
      </c>
      <c r="Z290" s="157"/>
      <c r="AA290" s="157">
        <f>SUM(Y290:Z290)</f>
        <v>1978</v>
      </c>
      <c r="AB290" s="157">
        <v>23576</v>
      </c>
      <c r="AC290" s="157">
        <f>SUM(AA290:AB290)</f>
        <v>25554</v>
      </c>
      <c r="AD290" s="160"/>
      <c r="AE290" s="160">
        <f>SUM(AC290:AD290)</f>
        <v>25554</v>
      </c>
      <c r="AF290" s="160"/>
      <c r="AG290" s="160">
        <f>SUM(AE290:AF290)</f>
        <v>25554</v>
      </c>
      <c r="AH290" s="160"/>
      <c r="AI290" s="160">
        <f>SUM(AG290:AH290)</f>
        <v>25554</v>
      </c>
      <c r="AJ290" s="222">
        <v>25459</v>
      </c>
      <c r="AK290" s="223">
        <f>SUM(AJ290/AI290)</f>
        <v>0.9962823824058856</v>
      </c>
    </row>
    <row r="291" spans="1:37" ht="12.75">
      <c r="A291" s="2"/>
      <c r="B291" s="2"/>
      <c r="C291" s="2" t="s">
        <v>569</v>
      </c>
      <c r="D291" s="13"/>
      <c r="E291" s="1"/>
      <c r="F291" s="302" t="s">
        <v>570</v>
      </c>
      <c r="G291" s="303"/>
      <c r="H291" s="157"/>
      <c r="I291" s="157"/>
      <c r="J291" s="157"/>
      <c r="K291" s="157"/>
      <c r="L291" s="163"/>
      <c r="M291" s="163"/>
      <c r="N291" s="163"/>
      <c r="O291" s="163"/>
      <c r="P291" s="163"/>
      <c r="Q291" s="163"/>
      <c r="R291" s="163"/>
      <c r="S291" s="163"/>
      <c r="T291" s="163"/>
      <c r="U291" s="220"/>
      <c r="V291" s="219"/>
      <c r="W291" s="157"/>
      <c r="X291" s="157"/>
      <c r="Y291" s="157"/>
      <c r="Z291" s="157"/>
      <c r="AA291" s="157"/>
      <c r="AB291" s="157"/>
      <c r="AC291" s="157"/>
      <c r="AD291" s="160"/>
      <c r="AE291" s="160"/>
      <c r="AF291" s="160"/>
      <c r="AG291" s="161"/>
      <c r="AH291" s="160"/>
      <c r="AI291" s="161"/>
      <c r="AJ291" s="222"/>
      <c r="AK291" s="223"/>
    </row>
    <row r="292" spans="1:37" ht="12.75">
      <c r="A292" s="2"/>
      <c r="B292" s="2"/>
      <c r="C292" s="2"/>
      <c r="D292" s="13" t="s">
        <v>557</v>
      </c>
      <c r="E292" s="1"/>
      <c r="F292" s="1"/>
      <c r="G292" s="26" t="s">
        <v>572</v>
      </c>
      <c r="H292" s="157"/>
      <c r="I292" s="157"/>
      <c r="J292" s="157"/>
      <c r="K292" s="157"/>
      <c r="L292" s="163"/>
      <c r="M292" s="163"/>
      <c r="N292" s="163"/>
      <c r="O292" s="163"/>
      <c r="P292" s="163"/>
      <c r="Q292" s="163"/>
      <c r="R292" s="163"/>
      <c r="S292" s="163"/>
      <c r="T292" s="163"/>
      <c r="U292" s="220"/>
      <c r="V292" s="219"/>
      <c r="W292" s="157"/>
      <c r="X292" s="157"/>
      <c r="Y292" s="157"/>
      <c r="Z292" s="157"/>
      <c r="AA292" s="157"/>
      <c r="AB292" s="157"/>
      <c r="AC292" s="157"/>
      <c r="AD292" s="160"/>
      <c r="AE292" s="160"/>
      <c r="AF292" s="160"/>
      <c r="AG292" s="161"/>
      <c r="AH292" s="160"/>
      <c r="AI292" s="161"/>
      <c r="AJ292" s="222"/>
      <c r="AK292" s="223"/>
    </row>
    <row r="293" spans="1:37" ht="12.75">
      <c r="A293" s="2"/>
      <c r="B293" s="2"/>
      <c r="C293" s="2"/>
      <c r="D293" s="13" t="s">
        <v>559</v>
      </c>
      <c r="E293" s="1"/>
      <c r="F293" s="1"/>
      <c r="G293" s="28" t="s">
        <v>574</v>
      </c>
      <c r="H293" s="157"/>
      <c r="I293" s="157"/>
      <c r="J293" s="157"/>
      <c r="K293" s="157"/>
      <c r="L293" s="163"/>
      <c r="M293" s="163"/>
      <c r="N293" s="163"/>
      <c r="O293" s="163"/>
      <c r="P293" s="163"/>
      <c r="Q293" s="163"/>
      <c r="R293" s="163"/>
      <c r="S293" s="163"/>
      <c r="T293" s="163"/>
      <c r="U293" s="220"/>
      <c r="V293" s="219"/>
      <c r="W293" s="157"/>
      <c r="X293" s="157"/>
      <c r="Y293" s="157"/>
      <c r="Z293" s="157"/>
      <c r="AA293" s="157"/>
      <c r="AB293" s="157">
        <v>9345</v>
      </c>
      <c r="AC293" s="157">
        <f>SUM(AA293:AB293)</f>
        <v>9345</v>
      </c>
      <c r="AD293" s="160"/>
      <c r="AE293" s="160">
        <f>SUM(AC293:AD293)</f>
        <v>9345</v>
      </c>
      <c r="AF293" s="160"/>
      <c r="AG293" s="160">
        <f>SUM(AE293:AF293)</f>
        <v>9345</v>
      </c>
      <c r="AH293" s="160">
        <v>-2912</v>
      </c>
      <c r="AI293" s="160">
        <f>SUM(AG293:AH293)</f>
        <v>6433</v>
      </c>
      <c r="AJ293" s="222"/>
      <c r="AK293" s="223">
        <f>SUM(AJ293/AI293)</f>
        <v>0</v>
      </c>
    </row>
    <row r="294" spans="1:37" ht="12.75">
      <c r="A294" s="2"/>
      <c r="B294" s="2"/>
      <c r="C294" s="2"/>
      <c r="D294" s="25" t="s">
        <v>563</v>
      </c>
      <c r="E294" s="1"/>
      <c r="F294" s="1"/>
      <c r="G294" s="26" t="s">
        <v>585</v>
      </c>
      <c r="H294" s="157"/>
      <c r="I294" s="157"/>
      <c r="J294" s="157"/>
      <c r="K294" s="157"/>
      <c r="L294" s="163"/>
      <c r="M294" s="163"/>
      <c r="N294" s="163"/>
      <c r="O294" s="163"/>
      <c r="P294" s="163"/>
      <c r="Q294" s="163"/>
      <c r="R294" s="163"/>
      <c r="S294" s="163"/>
      <c r="T294" s="163"/>
      <c r="U294" s="220"/>
      <c r="V294" s="219"/>
      <c r="W294" s="157"/>
      <c r="X294" s="157"/>
      <c r="Y294" s="157"/>
      <c r="Z294" s="157"/>
      <c r="AA294" s="157"/>
      <c r="AB294" s="157"/>
      <c r="AC294" s="157"/>
      <c r="AD294" s="160"/>
      <c r="AE294" s="160"/>
      <c r="AF294" s="160"/>
      <c r="AG294" s="161"/>
      <c r="AH294" s="160"/>
      <c r="AI294" s="161"/>
      <c r="AJ294" s="222"/>
      <c r="AK294" s="223"/>
    </row>
    <row r="295" spans="1:37" ht="12.75">
      <c r="A295" s="2"/>
      <c r="B295" s="2"/>
      <c r="C295" s="2"/>
      <c r="D295" s="74" t="s">
        <v>861</v>
      </c>
      <c r="E295" s="2"/>
      <c r="F295" s="2"/>
      <c r="G295" s="28" t="s">
        <v>587</v>
      </c>
      <c r="H295" s="157"/>
      <c r="I295" s="157"/>
      <c r="J295" s="157"/>
      <c r="K295" s="157"/>
      <c r="L295" s="163"/>
      <c r="M295" s="160">
        <v>9345</v>
      </c>
      <c r="N295" s="160">
        <f>SUM(L295:M295)</f>
        <v>9345</v>
      </c>
      <c r="O295" s="160"/>
      <c r="P295" s="160">
        <f>SUM(N295:O295)</f>
        <v>9345</v>
      </c>
      <c r="Q295" s="160"/>
      <c r="R295" s="160">
        <f>SUM(P295:Q295)</f>
        <v>9345</v>
      </c>
      <c r="S295" s="160"/>
      <c r="T295" s="160">
        <f>SUM(R295:S295)</f>
        <v>9345</v>
      </c>
      <c r="U295" s="222">
        <v>6997</v>
      </c>
      <c r="V295" s="219">
        <f>SUM(U295/T295)</f>
        <v>0.7487426431246655</v>
      </c>
      <c r="W295" s="157"/>
      <c r="X295" s="157"/>
      <c r="Y295" s="157"/>
      <c r="Z295" s="157"/>
      <c r="AA295" s="157"/>
      <c r="AB295" s="157"/>
      <c r="AC295" s="157"/>
      <c r="AD295" s="160"/>
      <c r="AE295" s="160"/>
      <c r="AF295" s="160"/>
      <c r="AG295" s="161"/>
      <c r="AH295" s="160"/>
      <c r="AI295" s="161"/>
      <c r="AJ295" s="222"/>
      <c r="AK295" s="223"/>
    </row>
    <row r="296" spans="1:37" ht="12.75">
      <c r="A296" s="2"/>
      <c r="B296" s="2"/>
      <c r="C296" s="2"/>
      <c r="D296" s="7"/>
      <c r="E296" s="2"/>
      <c r="F296" s="2"/>
      <c r="G296" s="26" t="s">
        <v>608</v>
      </c>
      <c r="H296" s="163">
        <f aca="true" t="shared" si="83" ref="H296:M296">SUM(H286:H295)</f>
        <v>2472</v>
      </c>
      <c r="I296" s="163">
        <f t="shared" si="83"/>
        <v>0</v>
      </c>
      <c r="J296" s="163">
        <f t="shared" si="83"/>
        <v>2472</v>
      </c>
      <c r="K296" s="163">
        <f t="shared" si="83"/>
        <v>0</v>
      </c>
      <c r="L296" s="163">
        <f t="shared" si="83"/>
        <v>2472</v>
      </c>
      <c r="M296" s="163">
        <f t="shared" si="83"/>
        <v>36379</v>
      </c>
      <c r="N296" s="163">
        <f>SUM(L296:M296)</f>
        <v>38851</v>
      </c>
      <c r="O296" s="163">
        <f aca="true" t="shared" si="84" ref="O296:U296">SUM(O286:O295)</f>
        <v>0</v>
      </c>
      <c r="P296" s="163">
        <f t="shared" si="84"/>
        <v>38851</v>
      </c>
      <c r="Q296" s="163">
        <f t="shared" si="84"/>
        <v>0</v>
      </c>
      <c r="R296" s="163">
        <f t="shared" si="84"/>
        <v>38851</v>
      </c>
      <c r="S296" s="163">
        <f t="shared" si="84"/>
        <v>0</v>
      </c>
      <c r="T296" s="163">
        <f t="shared" si="84"/>
        <v>38851</v>
      </c>
      <c r="U296" s="220">
        <f t="shared" si="84"/>
        <v>33917</v>
      </c>
      <c r="V296" s="221">
        <f>SUM(U296/T296)</f>
        <v>0.873001981930967</v>
      </c>
      <c r="W296" s="163">
        <f aca="true" t="shared" si="85" ref="W296:AB296">SUM(W290:W295)</f>
        <v>1978</v>
      </c>
      <c r="X296" s="163">
        <f t="shared" si="85"/>
        <v>0</v>
      </c>
      <c r="Y296" s="163">
        <f t="shared" si="85"/>
        <v>1978</v>
      </c>
      <c r="Z296" s="163">
        <f t="shared" si="85"/>
        <v>0</v>
      </c>
      <c r="AA296" s="163">
        <f t="shared" si="85"/>
        <v>1978</v>
      </c>
      <c r="AB296" s="163">
        <f t="shared" si="85"/>
        <v>32921</v>
      </c>
      <c r="AC296" s="163">
        <f>SUM(AA296:AB296)</f>
        <v>34899</v>
      </c>
      <c r="AD296" s="163">
        <f aca="true" t="shared" si="86" ref="AD296:AJ296">SUM(AD290:AD295)</f>
        <v>0</v>
      </c>
      <c r="AE296" s="163">
        <f t="shared" si="86"/>
        <v>34899</v>
      </c>
      <c r="AF296" s="163">
        <f t="shared" si="86"/>
        <v>0</v>
      </c>
      <c r="AG296" s="163">
        <f t="shared" si="86"/>
        <v>34899</v>
      </c>
      <c r="AH296" s="163">
        <f t="shared" si="86"/>
        <v>-2912</v>
      </c>
      <c r="AI296" s="163">
        <f t="shared" si="86"/>
        <v>31987</v>
      </c>
      <c r="AJ296" s="220">
        <f t="shared" si="86"/>
        <v>25459</v>
      </c>
      <c r="AK296" s="221">
        <f>SUM(AJ296/AI296)</f>
        <v>0.7959170913183481</v>
      </c>
    </row>
    <row r="297" spans="1:37" ht="12.75">
      <c r="A297" s="2"/>
      <c r="B297" s="2"/>
      <c r="C297" s="2"/>
      <c r="D297" s="7"/>
      <c r="E297" s="2"/>
      <c r="F297" s="2"/>
      <c r="G297" s="28" t="s">
        <v>640</v>
      </c>
      <c r="H297" s="163">
        <v>7</v>
      </c>
      <c r="I297" s="163"/>
      <c r="J297" s="163">
        <f>SUM(H297:I297)</f>
        <v>7</v>
      </c>
      <c r="K297" s="163"/>
      <c r="L297" s="163">
        <f>SUM(J297:K297)</f>
        <v>7</v>
      </c>
      <c r="M297" s="163">
        <v>27</v>
      </c>
      <c r="N297" s="163">
        <f>SUM(L297:M297)</f>
        <v>34</v>
      </c>
      <c r="O297" s="163"/>
      <c r="P297" s="163">
        <f>SUM(N297:O297)</f>
        <v>34</v>
      </c>
      <c r="Q297" s="163">
        <v>0</v>
      </c>
      <c r="R297" s="163">
        <f>SUM(P297:Q297)</f>
        <v>34</v>
      </c>
      <c r="S297" s="163"/>
      <c r="T297" s="163">
        <f>SUM(R297:S297)</f>
        <v>34</v>
      </c>
      <c r="U297" s="220">
        <f>SUM(S297:T297)</f>
        <v>34</v>
      </c>
      <c r="V297" s="221">
        <f>SUM(U297/T297)</f>
        <v>1</v>
      </c>
      <c r="W297" s="157"/>
      <c r="X297" s="157"/>
      <c r="Y297" s="157"/>
      <c r="Z297" s="157"/>
      <c r="AA297" s="157"/>
      <c r="AB297" s="157"/>
      <c r="AC297" s="159"/>
      <c r="AD297" s="160"/>
      <c r="AE297" s="160"/>
      <c r="AF297" s="160"/>
      <c r="AG297" s="161"/>
      <c r="AH297" s="160"/>
      <c r="AI297" s="161"/>
      <c r="AJ297" s="222"/>
      <c r="AK297" s="223"/>
    </row>
    <row r="298" spans="1:37" ht="12.75">
      <c r="A298" s="2"/>
      <c r="B298" s="2"/>
      <c r="C298" s="2"/>
      <c r="D298" s="7"/>
      <c r="E298" s="2"/>
      <c r="F298" s="2"/>
      <c r="G298" s="26"/>
      <c r="H298" s="157"/>
      <c r="I298" s="157"/>
      <c r="J298" s="157"/>
      <c r="K298" s="157"/>
      <c r="L298" s="163"/>
      <c r="M298" s="163"/>
      <c r="N298" s="163"/>
      <c r="O298" s="163"/>
      <c r="P298" s="163"/>
      <c r="Q298" s="163"/>
      <c r="R298" s="163"/>
      <c r="S298" s="163"/>
      <c r="T298" s="163"/>
      <c r="U298" s="220"/>
      <c r="V298" s="219"/>
      <c r="W298" s="157"/>
      <c r="X298" s="157"/>
      <c r="Y298" s="157"/>
      <c r="Z298" s="157"/>
      <c r="AA298" s="157"/>
      <c r="AB298" s="157"/>
      <c r="AC298" s="159"/>
      <c r="AD298" s="160"/>
      <c r="AE298" s="160"/>
      <c r="AF298" s="160"/>
      <c r="AG298" s="161"/>
      <c r="AH298" s="160"/>
      <c r="AI298" s="161"/>
      <c r="AJ298" s="222"/>
      <c r="AK298" s="223"/>
    </row>
    <row r="299" spans="1:37" ht="12.75">
      <c r="A299" s="2"/>
      <c r="B299" s="2">
        <v>27</v>
      </c>
      <c r="C299" s="2"/>
      <c r="D299" s="7"/>
      <c r="E299" s="323" t="s">
        <v>641</v>
      </c>
      <c r="F299" s="323"/>
      <c r="G299" s="302"/>
      <c r="H299" s="157"/>
      <c r="I299" s="157"/>
      <c r="J299" s="157"/>
      <c r="K299" s="157"/>
      <c r="L299" s="163"/>
      <c r="M299" s="163"/>
      <c r="N299" s="163"/>
      <c r="O299" s="163"/>
      <c r="P299" s="163"/>
      <c r="Q299" s="163"/>
      <c r="R299" s="163"/>
      <c r="S299" s="163"/>
      <c r="T299" s="163"/>
      <c r="U299" s="220"/>
      <c r="V299" s="219"/>
      <c r="W299" s="157"/>
      <c r="X299" s="157"/>
      <c r="Y299" s="157"/>
      <c r="Z299" s="157"/>
      <c r="AA299" s="157"/>
      <c r="AB299" s="157"/>
      <c r="AC299" s="159"/>
      <c r="AD299" s="160"/>
      <c r="AE299" s="160"/>
      <c r="AF299" s="160"/>
      <c r="AG299" s="161"/>
      <c r="AH299" s="160"/>
      <c r="AI299" s="161"/>
      <c r="AJ299" s="222"/>
      <c r="AK299" s="223"/>
    </row>
    <row r="300" spans="1:37" ht="12.75">
      <c r="A300" s="2"/>
      <c r="B300" s="2"/>
      <c r="C300" s="8" t="s">
        <v>498</v>
      </c>
      <c r="D300" s="7"/>
      <c r="E300" s="2"/>
      <c r="F300" s="302" t="s">
        <v>499</v>
      </c>
      <c r="G300" s="303"/>
      <c r="H300" s="157"/>
      <c r="I300" s="157"/>
      <c r="J300" s="157"/>
      <c r="K300" s="157"/>
      <c r="L300" s="163"/>
      <c r="M300" s="163"/>
      <c r="N300" s="163"/>
      <c r="O300" s="163"/>
      <c r="P300" s="163"/>
      <c r="Q300" s="163"/>
      <c r="R300" s="163"/>
      <c r="S300" s="163"/>
      <c r="T300" s="163"/>
      <c r="U300" s="220"/>
      <c r="V300" s="219"/>
      <c r="W300" s="157"/>
      <c r="X300" s="157"/>
      <c r="Y300" s="157"/>
      <c r="Z300" s="157"/>
      <c r="AA300" s="157"/>
      <c r="AB300" s="157"/>
      <c r="AC300" s="159"/>
      <c r="AD300" s="160"/>
      <c r="AE300" s="160"/>
      <c r="AF300" s="160"/>
      <c r="AG300" s="161"/>
      <c r="AH300" s="160"/>
      <c r="AI300" s="161"/>
      <c r="AJ300" s="222"/>
      <c r="AK300" s="223"/>
    </row>
    <row r="301" spans="1:37" ht="12.75">
      <c r="A301" s="2"/>
      <c r="B301" s="2"/>
      <c r="C301" s="2"/>
      <c r="D301" s="7" t="s">
        <v>535</v>
      </c>
      <c r="E301" s="2"/>
      <c r="F301" s="2"/>
      <c r="G301" s="26" t="s">
        <v>536</v>
      </c>
      <c r="H301" s="157"/>
      <c r="I301" s="157"/>
      <c r="J301" s="157"/>
      <c r="K301" s="157"/>
      <c r="L301" s="163"/>
      <c r="M301" s="163"/>
      <c r="N301" s="163"/>
      <c r="O301" s="163"/>
      <c r="P301" s="163"/>
      <c r="Q301" s="163"/>
      <c r="R301" s="163"/>
      <c r="S301" s="163"/>
      <c r="T301" s="163"/>
      <c r="U301" s="220"/>
      <c r="V301" s="219"/>
      <c r="W301" s="157"/>
      <c r="X301" s="157"/>
      <c r="Y301" s="157"/>
      <c r="Z301" s="157"/>
      <c r="AA301" s="157"/>
      <c r="AB301" s="157"/>
      <c r="AC301" s="159"/>
      <c r="AD301" s="160"/>
      <c r="AE301" s="160"/>
      <c r="AF301" s="160"/>
      <c r="AG301" s="161"/>
      <c r="AH301" s="160"/>
      <c r="AI301" s="161"/>
      <c r="AJ301" s="222"/>
      <c r="AK301" s="223"/>
    </row>
    <row r="302" spans="1:37" ht="12.75">
      <c r="A302" s="2"/>
      <c r="B302" s="2"/>
      <c r="C302" s="2"/>
      <c r="D302" s="10" t="s">
        <v>537</v>
      </c>
      <c r="E302" s="9"/>
      <c r="F302" s="9"/>
      <c r="G302" s="27" t="s">
        <v>538</v>
      </c>
      <c r="H302" s="157">
        <v>6606</v>
      </c>
      <c r="I302" s="157"/>
      <c r="J302" s="157">
        <f>SUM(H302:I302)</f>
        <v>6606</v>
      </c>
      <c r="K302" s="157"/>
      <c r="L302" s="157">
        <f>SUM(J302:K302)</f>
        <v>6606</v>
      </c>
      <c r="M302" s="157">
        <v>-6606</v>
      </c>
      <c r="N302" s="157">
        <f>SUM(L302:M302)</f>
        <v>0</v>
      </c>
      <c r="O302" s="157"/>
      <c r="P302" s="157">
        <f>SUM(N302:O302)</f>
        <v>0</v>
      </c>
      <c r="Q302" s="157"/>
      <c r="R302" s="157">
        <f>SUM(P302:Q302)</f>
        <v>0</v>
      </c>
      <c r="S302" s="157"/>
      <c r="T302" s="157">
        <f>SUM(R302:S302)</f>
        <v>0</v>
      </c>
      <c r="U302" s="218"/>
      <c r="V302" s="219"/>
      <c r="W302" s="157"/>
      <c r="X302" s="157"/>
      <c r="Y302" s="157"/>
      <c r="Z302" s="157"/>
      <c r="AA302" s="157"/>
      <c r="AB302" s="157"/>
      <c r="AC302" s="159"/>
      <c r="AD302" s="160"/>
      <c r="AE302" s="160"/>
      <c r="AF302" s="160"/>
      <c r="AG302" s="161"/>
      <c r="AH302" s="160"/>
      <c r="AI302" s="161"/>
      <c r="AJ302" s="222"/>
      <c r="AK302" s="223"/>
    </row>
    <row r="303" spans="1:37" ht="12.75">
      <c r="A303" s="2"/>
      <c r="B303" s="2"/>
      <c r="C303" s="2"/>
      <c r="D303" s="10" t="s">
        <v>539</v>
      </c>
      <c r="E303" s="9"/>
      <c r="F303" s="9"/>
      <c r="G303" s="27" t="s">
        <v>540</v>
      </c>
      <c r="H303" s="157">
        <v>892</v>
      </c>
      <c r="I303" s="157"/>
      <c r="J303" s="157">
        <f>SUM(H303:I303)</f>
        <v>892</v>
      </c>
      <c r="K303" s="157"/>
      <c r="L303" s="157">
        <f>SUM(J303:K303)</f>
        <v>892</v>
      </c>
      <c r="M303" s="157">
        <v>-892</v>
      </c>
      <c r="N303" s="157">
        <f>SUM(L303:M303)</f>
        <v>0</v>
      </c>
      <c r="O303" s="157"/>
      <c r="P303" s="157">
        <f>SUM(N303:O303)</f>
        <v>0</v>
      </c>
      <c r="Q303" s="157"/>
      <c r="R303" s="157">
        <f>SUM(P303:Q303)</f>
        <v>0</v>
      </c>
      <c r="S303" s="157"/>
      <c r="T303" s="157">
        <f>SUM(R303:S303)</f>
        <v>0</v>
      </c>
      <c r="U303" s="218"/>
      <c r="V303" s="219"/>
      <c r="W303" s="157"/>
      <c r="X303" s="157"/>
      <c r="Y303" s="157"/>
      <c r="Z303" s="157"/>
      <c r="AA303" s="157"/>
      <c r="AB303" s="157"/>
      <c r="AC303" s="159"/>
      <c r="AD303" s="160"/>
      <c r="AE303" s="160"/>
      <c r="AF303" s="160"/>
      <c r="AG303" s="161"/>
      <c r="AH303" s="160"/>
      <c r="AI303" s="161"/>
      <c r="AJ303" s="222"/>
      <c r="AK303" s="223"/>
    </row>
    <row r="304" spans="1:37" ht="12.75">
      <c r="A304" s="2"/>
      <c r="B304" s="2"/>
      <c r="C304" s="2"/>
      <c r="D304" s="10" t="s">
        <v>541</v>
      </c>
      <c r="E304" s="9"/>
      <c r="F304" s="9"/>
      <c r="G304" s="27" t="s">
        <v>542</v>
      </c>
      <c r="H304" s="157">
        <v>3965</v>
      </c>
      <c r="I304" s="157"/>
      <c r="J304" s="157">
        <f>SUM(H304:I304)</f>
        <v>3965</v>
      </c>
      <c r="K304" s="157"/>
      <c r="L304" s="157">
        <f>SUM(J304:K304)</f>
        <v>3965</v>
      </c>
      <c r="M304" s="157">
        <v>-3965</v>
      </c>
      <c r="N304" s="157">
        <f>SUM(L304:M304)</f>
        <v>0</v>
      </c>
      <c r="O304" s="157"/>
      <c r="P304" s="157">
        <f>SUM(N304:O304)</f>
        <v>0</v>
      </c>
      <c r="Q304" s="157"/>
      <c r="R304" s="157">
        <f>SUM(P304:Q304)</f>
        <v>0</v>
      </c>
      <c r="S304" s="157"/>
      <c r="T304" s="157">
        <f>SUM(R304:S304)</f>
        <v>0</v>
      </c>
      <c r="U304" s="218"/>
      <c r="V304" s="219"/>
      <c r="W304" s="157"/>
      <c r="X304" s="157"/>
      <c r="Y304" s="157"/>
      <c r="Z304" s="157"/>
      <c r="AA304" s="157"/>
      <c r="AB304" s="157"/>
      <c r="AC304" s="159"/>
      <c r="AD304" s="160"/>
      <c r="AE304" s="160"/>
      <c r="AF304" s="160"/>
      <c r="AG304" s="161"/>
      <c r="AH304" s="160"/>
      <c r="AI304" s="161"/>
      <c r="AJ304" s="222"/>
      <c r="AK304" s="223"/>
    </row>
    <row r="305" spans="1:37" ht="12.75">
      <c r="A305" s="2"/>
      <c r="B305" s="2"/>
      <c r="C305" s="2"/>
      <c r="D305" s="7" t="s">
        <v>547</v>
      </c>
      <c r="E305" s="2"/>
      <c r="F305" s="2"/>
      <c r="G305" s="26" t="s">
        <v>548</v>
      </c>
      <c r="H305" s="157"/>
      <c r="I305" s="157"/>
      <c r="J305" s="157"/>
      <c r="K305" s="157"/>
      <c r="L305" s="163"/>
      <c r="M305" s="163"/>
      <c r="N305" s="163"/>
      <c r="O305" s="163"/>
      <c r="P305" s="163"/>
      <c r="Q305" s="163"/>
      <c r="R305" s="163"/>
      <c r="S305" s="163"/>
      <c r="T305" s="163"/>
      <c r="U305" s="220"/>
      <c r="V305" s="219"/>
      <c r="W305" s="157"/>
      <c r="X305" s="157"/>
      <c r="Y305" s="157"/>
      <c r="Z305" s="157"/>
      <c r="AA305" s="157"/>
      <c r="AB305" s="157"/>
      <c r="AC305" s="159"/>
      <c r="AD305" s="160"/>
      <c r="AE305" s="160"/>
      <c r="AF305" s="160"/>
      <c r="AG305" s="161"/>
      <c r="AH305" s="160"/>
      <c r="AI305" s="161"/>
      <c r="AJ305" s="222"/>
      <c r="AK305" s="223"/>
    </row>
    <row r="306" spans="1:37" ht="12.75">
      <c r="A306" s="2"/>
      <c r="B306" s="2"/>
      <c r="C306" s="2"/>
      <c r="D306" s="13" t="s">
        <v>549</v>
      </c>
      <c r="E306" s="1"/>
      <c r="F306" s="1"/>
      <c r="G306" s="28" t="s">
        <v>550</v>
      </c>
      <c r="H306" s="157"/>
      <c r="I306" s="157"/>
      <c r="J306" s="157"/>
      <c r="K306" s="157"/>
      <c r="L306" s="163"/>
      <c r="M306" s="163"/>
      <c r="N306" s="163"/>
      <c r="O306" s="163"/>
      <c r="P306" s="163"/>
      <c r="Q306" s="163"/>
      <c r="R306" s="163"/>
      <c r="S306" s="163"/>
      <c r="T306" s="163"/>
      <c r="U306" s="220"/>
      <c r="V306" s="219"/>
      <c r="W306" s="157">
        <v>11463</v>
      </c>
      <c r="X306" s="157"/>
      <c r="Y306" s="157">
        <f>SUM(W306:X306)</f>
        <v>11463</v>
      </c>
      <c r="Z306" s="157"/>
      <c r="AA306" s="157">
        <f>SUM(Y306:Z306)</f>
        <v>11463</v>
      </c>
      <c r="AB306" s="157">
        <v>-11463</v>
      </c>
      <c r="AC306" s="157">
        <f>SUM(AA306:AB306)</f>
        <v>0</v>
      </c>
      <c r="AD306" s="160"/>
      <c r="AE306" s="160">
        <f>SUM(AC306:AD306)</f>
        <v>0</v>
      </c>
      <c r="AF306" s="160"/>
      <c r="AG306" s="160">
        <f>SUM(AE306:AF306)</f>
        <v>0</v>
      </c>
      <c r="AH306" s="160"/>
      <c r="AI306" s="160">
        <f>SUM(AG306:AH306)</f>
        <v>0</v>
      </c>
      <c r="AJ306" s="222"/>
      <c r="AK306" s="223"/>
    </row>
    <row r="307" spans="1:37" ht="12.75">
      <c r="A307" s="2"/>
      <c r="B307" s="2"/>
      <c r="C307" s="2" t="s">
        <v>569</v>
      </c>
      <c r="D307" s="10"/>
      <c r="E307" s="9"/>
      <c r="F307" s="302" t="s">
        <v>570</v>
      </c>
      <c r="G307" s="303"/>
      <c r="H307" s="157"/>
      <c r="I307" s="157"/>
      <c r="J307" s="157"/>
      <c r="K307" s="157"/>
      <c r="L307" s="163"/>
      <c r="M307" s="163"/>
      <c r="N307" s="163"/>
      <c r="O307" s="163"/>
      <c r="P307" s="163"/>
      <c r="Q307" s="163"/>
      <c r="R307" s="163"/>
      <c r="S307" s="163"/>
      <c r="T307" s="163"/>
      <c r="U307" s="220"/>
      <c r="V307" s="219"/>
      <c r="W307" s="157"/>
      <c r="X307" s="157"/>
      <c r="Y307" s="157"/>
      <c r="Z307" s="157"/>
      <c r="AA307" s="157"/>
      <c r="AB307" s="157"/>
      <c r="AC307" s="157"/>
      <c r="AD307" s="160"/>
      <c r="AE307" s="160"/>
      <c r="AF307" s="160"/>
      <c r="AG307" s="161"/>
      <c r="AH307" s="160"/>
      <c r="AI307" s="161"/>
      <c r="AJ307" s="222"/>
      <c r="AK307" s="223"/>
    </row>
    <row r="308" spans="1:37" ht="12.75">
      <c r="A308" s="2"/>
      <c r="B308" s="2"/>
      <c r="C308" s="2"/>
      <c r="D308" s="7" t="s">
        <v>571</v>
      </c>
      <c r="E308" s="2"/>
      <c r="F308" s="2"/>
      <c r="G308" s="26" t="s">
        <v>572</v>
      </c>
      <c r="H308" s="157"/>
      <c r="I308" s="157"/>
      <c r="J308" s="157"/>
      <c r="K308" s="157"/>
      <c r="L308" s="163"/>
      <c r="M308" s="163"/>
      <c r="N308" s="163"/>
      <c r="O308" s="163"/>
      <c r="P308" s="163"/>
      <c r="Q308" s="163"/>
      <c r="R308" s="163"/>
      <c r="S308" s="163"/>
      <c r="T308" s="163"/>
      <c r="U308" s="220"/>
      <c r="V308" s="219"/>
      <c r="W308" s="157"/>
      <c r="X308" s="157"/>
      <c r="Y308" s="157"/>
      <c r="Z308" s="157"/>
      <c r="AA308" s="157"/>
      <c r="AB308" s="157"/>
      <c r="AC308" s="157"/>
      <c r="AD308" s="160"/>
      <c r="AE308" s="160"/>
      <c r="AF308" s="160"/>
      <c r="AG308" s="161"/>
      <c r="AH308" s="160"/>
      <c r="AI308" s="161"/>
      <c r="AJ308" s="222"/>
      <c r="AK308" s="223"/>
    </row>
    <row r="309" spans="1:37" ht="12.75">
      <c r="A309" s="2"/>
      <c r="B309" s="2"/>
      <c r="C309" s="2"/>
      <c r="D309" s="10" t="s">
        <v>503</v>
      </c>
      <c r="E309" s="9"/>
      <c r="F309" s="9"/>
      <c r="G309" s="28" t="s">
        <v>574</v>
      </c>
      <c r="H309" s="157"/>
      <c r="I309" s="157"/>
      <c r="J309" s="157"/>
      <c r="K309" s="157"/>
      <c r="L309" s="163"/>
      <c r="M309" s="163"/>
      <c r="N309" s="163"/>
      <c r="O309" s="163"/>
      <c r="P309" s="163"/>
      <c r="Q309" s="163"/>
      <c r="R309" s="163"/>
      <c r="S309" s="163"/>
      <c r="T309" s="163"/>
      <c r="U309" s="220"/>
      <c r="V309" s="219"/>
      <c r="W309" s="157">
        <v>690</v>
      </c>
      <c r="X309" s="157"/>
      <c r="Y309" s="157">
        <f>SUM(W309:X309)</f>
        <v>690</v>
      </c>
      <c r="Z309" s="157"/>
      <c r="AA309" s="157">
        <f>SUM(Y309:Z309)</f>
        <v>690</v>
      </c>
      <c r="AB309" s="157">
        <v>-690</v>
      </c>
      <c r="AC309" s="157">
        <f>SUM(AA309:AB309)</f>
        <v>0</v>
      </c>
      <c r="AD309" s="160"/>
      <c r="AE309" s="160">
        <f>SUM(AC309:AD309)</f>
        <v>0</v>
      </c>
      <c r="AF309" s="160"/>
      <c r="AG309" s="160">
        <f>SUM(AE309:AF309)</f>
        <v>0</v>
      </c>
      <c r="AH309" s="160"/>
      <c r="AI309" s="160">
        <f>SUM(AG309:AH309)</f>
        <v>0</v>
      </c>
      <c r="AJ309" s="222"/>
      <c r="AK309" s="223"/>
    </row>
    <row r="310" spans="1:37" ht="12.75">
      <c r="A310" s="2"/>
      <c r="B310" s="2"/>
      <c r="C310" s="2"/>
      <c r="D310" s="7" t="s">
        <v>505</v>
      </c>
      <c r="E310" s="2"/>
      <c r="F310" s="2"/>
      <c r="G310" s="26" t="s">
        <v>585</v>
      </c>
      <c r="H310" s="157"/>
      <c r="I310" s="157"/>
      <c r="J310" s="157"/>
      <c r="K310" s="157"/>
      <c r="L310" s="163"/>
      <c r="M310" s="163"/>
      <c r="N310" s="163"/>
      <c r="O310" s="163"/>
      <c r="P310" s="163"/>
      <c r="Q310" s="163"/>
      <c r="R310" s="163"/>
      <c r="S310" s="163"/>
      <c r="T310" s="163"/>
      <c r="U310" s="220"/>
      <c r="V310" s="219"/>
      <c r="W310" s="157"/>
      <c r="X310" s="157"/>
      <c r="Y310" s="157"/>
      <c r="Z310" s="157"/>
      <c r="AA310" s="157"/>
      <c r="AB310" s="157"/>
      <c r="AC310" s="157"/>
      <c r="AD310" s="160"/>
      <c r="AE310" s="160"/>
      <c r="AF310" s="160"/>
      <c r="AG310" s="161"/>
      <c r="AH310" s="160"/>
      <c r="AI310" s="161"/>
      <c r="AJ310" s="222"/>
      <c r="AK310" s="223"/>
    </row>
    <row r="311" spans="1:37" ht="12.75">
      <c r="A311" s="2"/>
      <c r="B311" s="2"/>
      <c r="C311" s="2"/>
      <c r="D311" s="13" t="s">
        <v>509</v>
      </c>
      <c r="E311" s="1"/>
      <c r="F311" s="1"/>
      <c r="G311" s="28" t="s">
        <v>587</v>
      </c>
      <c r="H311" s="157">
        <v>690</v>
      </c>
      <c r="I311" s="157"/>
      <c r="J311" s="157">
        <f>SUM(H311:I311)</f>
        <v>690</v>
      </c>
      <c r="K311" s="157"/>
      <c r="L311" s="157">
        <f>SUM(J311:K311)</f>
        <v>690</v>
      </c>
      <c r="M311" s="157">
        <v>-690</v>
      </c>
      <c r="N311" s="157">
        <f>SUM(L311:M311)</f>
        <v>0</v>
      </c>
      <c r="O311" s="157"/>
      <c r="P311" s="157">
        <f>SUM(N311:O311)</f>
        <v>0</v>
      </c>
      <c r="Q311" s="157"/>
      <c r="R311" s="157">
        <f>SUM(P311:Q311)</f>
        <v>0</v>
      </c>
      <c r="S311" s="157"/>
      <c r="T311" s="157">
        <f>SUM(R311:S311)</f>
        <v>0</v>
      </c>
      <c r="U311" s="218"/>
      <c r="V311" s="219"/>
      <c r="W311" s="157"/>
      <c r="X311" s="157"/>
      <c r="Y311" s="157"/>
      <c r="Z311" s="157"/>
      <c r="AA311" s="157"/>
      <c r="AB311" s="157"/>
      <c r="AC311" s="157"/>
      <c r="AD311" s="160"/>
      <c r="AE311" s="160"/>
      <c r="AF311" s="160"/>
      <c r="AG311" s="161"/>
      <c r="AH311" s="160"/>
      <c r="AI311" s="161"/>
      <c r="AJ311" s="222"/>
      <c r="AK311" s="223"/>
    </row>
    <row r="312" spans="1:37" ht="12.75" hidden="1">
      <c r="A312" s="2"/>
      <c r="B312" s="2"/>
      <c r="C312" s="2"/>
      <c r="D312" s="7"/>
      <c r="E312" s="2"/>
      <c r="F312" s="2"/>
      <c r="G312" s="26"/>
      <c r="H312" s="157"/>
      <c r="I312" s="157"/>
      <c r="J312" s="157"/>
      <c r="K312" s="157"/>
      <c r="L312" s="163"/>
      <c r="M312" s="163"/>
      <c r="N312" s="163"/>
      <c r="O312" s="163"/>
      <c r="P312" s="163"/>
      <c r="Q312" s="163"/>
      <c r="R312" s="163"/>
      <c r="S312" s="163"/>
      <c r="T312" s="157">
        <f>SUM(R312:S312)</f>
        <v>0</v>
      </c>
      <c r="U312" s="218"/>
      <c r="V312" s="219" t="e">
        <f>SUM(U312/T312)</f>
        <v>#DIV/0!</v>
      </c>
      <c r="W312" s="157"/>
      <c r="X312" s="157"/>
      <c r="Y312" s="157"/>
      <c r="Z312" s="157"/>
      <c r="AA312" s="157"/>
      <c r="AB312" s="157"/>
      <c r="AC312" s="157"/>
      <c r="AD312" s="160"/>
      <c r="AE312" s="160"/>
      <c r="AF312" s="160"/>
      <c r="AG312" s="161"/>
      <c r="AH312" s="160"/>
      <c r="AI312" s="161"/>
      <c r="AJ312" s="222"/>
      <c r="AK312" s="223"/>
    </row>
    <row r="313" spans="1:37" ht="12.75">
      <c r="A313" s="2"/>
      <c r="B313" s="2"/>
      <c r="C313" s="2"/>
      <c r="D313" s="7"/>
      <c r="E313" s="2"/>
      <c r="F313" s="2"/>
      <c r="G313" s="26" t="s">
        <v>608</v>
      </c>
      <c r="H313" s="163">
        <f aca="true" t="shared" si="87" ref="H313:M313">SUM(H302:H312)</f>
        <v>12153</v>
      </c>
      <c r="I313" s="163">
        <f t="shared" si="87"/>
        <v>0</v>
      </c>
      <c r="J313" s="163">
        <f t="shared" si="87"/>
        <v>12153</v>
      </c>
      <c r="K313" s="163">
        <f t="shared" si="87"/>
        <v>0</v>
      </c>
      <c r="L313" s="163">
        <f t="shared" si="87"/>
        <v>12153</v>
      </c>
      <c r="M313" s="163">
        <f t="shared" si="87"/>
        <v>-12153</v>
      </c>
      <c r="N313" s="163">
        <f>SUM(L313:M313)</f>
        <v>0</v>
      </c>
      <c r="O313" s="163">
        <f aca="true" t="shared" si="88" ref="O313:U313">SUM(O302:O312)</f>
        <v>0</v>
      </c>
      <c r="P313" s="163">
        <f t="shared" si="88"/>
        <v>0</v>
      </c>
      <c r="Q313" s="163">
        <f t="shared" si="88"/>
        <v>0</v>
      </c>
      <c r="R313" s="163">
        <f t="shared" si="88"/>
        <v>0</v>
      </c>
      <c r="S313" s="163">
        <f t="shared" si="88"/>
        <v>0</v>
      </c>
      <c r="T313" s="163">
        <f t="shared" si="88"/>
        <v>0</v>
      </c>
      <c r="U313" s="220">
        <f t="shared" si="88"/>
        <v>0</v>
      </c>
      <c r="V313" s="219"/>
      <c r="W313" s="163">
        <f aca="true" t="shared" si="89" ref="W313:AB313">SUM(W306:W312)</f>
        <v>12153</v>
      </c>
      <c r="X313" s="163">
        <f t="shared" si="89"/>
        <v>0</v>
      </c>
      <c r="Y313" s="163">
        <f t="shared" si="89"/>
        <v>12153</v>
      </c>
      <c r="Z313" s="163">
        <f t="shared" si="89"/>
        <v>0</v>
      </c>
      <c r="AA313" s="163">
        <f t="shared" si="89"/>
        <v>12153</v>
      </c>
      <c r="AB313" s="163">
        <f t="shared" si="89"/>
        <v>-12153</v>
      </c>
      <c r="AC313" s="163">
        <f>SUM(AA313:AB313)</f>
        <v>0</v>
      </c>
      <c r="AD313" s="163">
        <f aca="true" t="shared" si="90" ref="AD313:AI313">SUM(AD306:AD312)</f>
        <v>0</v>
      </c>
      <c r="AE313" s="163">
        <f t="shared" si="90"/>
        <v>0</v>
      </c>
      <c r="AF313" s="163">
        <f t="shared" si="90"/>
        <v>0</v>
      </c>
      <c r="AG313" s="163">
        <f t="shared" si="90"/>
        <v>0</v>
      </c>
      <c r="AH313" s="163">
        <f t="shared" si="90"/>
        <v>0</v>
      </c>
      <c r="AI313" s="163">
        <f t="shared" si="90"/>
        <v>0</v>
      </c>
      <c r="AJ313" s="222"/>
      <c r="AK313" s="223"/>
    </row>
    <row r="314" spans="1:37" ht="12.75">
      <c r="A314" s="1"/>
      <c r="B314" s="1"/>
      <c r="C314" s="1"/>
      <c r="D314" s="13"/>
      <c r="E314" s="1"/>
      <c r="F314" s="1"/>
      <c r="G314" s="28" t="s">
        <v>640</v>
      </c>
      <c r="H314" s="163">
        <v>14</v>
      </c>
      <c r="I314" s="163"/>
      <c r="J314" s="163">
        <f>SUM(H314:I314)</f>
        <v>14</v>
      </c>
      <c r="K314" s="163"/>
      <c r="L314" s="163">
        <f>SUM(J314:K314)</f>
        <v>14</v>
      </c>
      <c r="M314" s="163">
        <v>-14</v>
      </c>
      <c r="N314" s="163">
        <f>SUM(L314:M314)</f>
        <v>0</v>
      </c>
      <c r="O314" s="163"/>
      <c r="P314" s="163">
        <f>SUM(N314:O314)</f>
        <v>0</v>
      </c>
      <c r="Q314" s="163">
        <f>SUM(O314:P314)</f>
        <v>0</v>
      </c>
      <c r="R314" s="163">
        <f>SUM(P314:Q314)</f>
        <v>0</v>
      </c>
      <c r="S314" s="163"/>
      <c r="T314" s="163">
        <f>SUM(R314:S314)</f>
        <v>0</v>
      </c>
      <c r="U314" s="220">
        <f>SUM(S314:T314)</f>
        <v>0</v>
      </c>
      <c r="V314" s="219"/>
      <c r="W314" s="157"/>
      <c r="X314" s="157"/>
      <c r="Y314" s="157"/>
      <c r="Z314" s="157"/>
      <c r="AA314" s="157"/>
      <c r="AB314" s="157"/>
      <c r="AC314" s="159"/>
      <c r="AD314" s="160"/>
      <c r="AE314" s="160"/>
      <c r="AF314" s="160"/>
      <c r="AG314" s="161"/>
      <c r="AH314" s="160"/>
      <c r="AI314" s="161"/>
      <c r="AJ314" s="222"/>
      <c r="AK314" s="223"/>
    </row>
    <row r="315" spans="1:37" ht="12.75">
      <c r="A315" s="2"/>
      <c r="B315" s="2"/>
      <c r="C315" s="2"/>
      <c r="D315" s="7"/>
      <c r="E315" s="2"/>
      <c r="F315" s="2"/>
      <c r="G315" s="26"/>
      <c r="H315" s="157"/>
      <c r="I315" s="157"/>
      <c r="J315" s="157"/>
      <c r="K315" s="157"/>
      <c r="L315" s="163"/>
      <c r="M315" s="163"/>
      <c r="N315" s="163"/>
      <c r="O315" s="163"/>
      <c r="P315" s="163"/>
      <c r="Q315" s="163"/>
      <c r="R315" s="163"/>
      <c r="S315" s="163"/>
      <c r="T315" s="163"/>
      <c r="U315" s="220"/>
      <c r="V315" s="219"/>
      <c r="W315" s="157"/>
      <c r="X315" s="157"/>
      <c r="Y315" s="157"/>
      <c r="Z315" s="157"/>
      <c r="AA315" s="157"/>
      <c r="AB315" s="157"/>
      <c r="AC315" s="159"/>
      <c r="AD315" s="160"/>
      <c r="AE315" s="160"/>
      <c r="AF315" s="160"/>
      <c r="AG315" s="161"/>
      <c r="AH315" s="160"/>
      <c r="AI315" s="161"/>
      <c r="AJ315" s="222"/>
      <c r="AK315" s="223"/>
    </row>
    <row r="316" spans="1:37" ht="12.75">
      <c r="A316" s="2"/>
      <c r="B316" s="2">
        <v>28</v>
      </c>
      <c r="C316" s="2"/>
      <c r="D316" s="7"/>
      <c r="E316" s="327" t="s">
        <v>642</v>
      </c>
      <c r="F316" s="328"/>
      <c r="G316" s="328"/>
      <c r="H316" s="157"/>
      <c r="I316" s="157"/>
      <c r="J316" s="157"/>
      <c r="K316" s="157"/>
      <c r="L316" s="163"/>
      <c r="M316" s="163"/>
      <c r="N316" s="163"/>
      <c r="O316" s="163"/>
      <c r="P316" s="163"/>
      <c r="Q316" s="163"/>
      <c r="R316" s="163"/>
      <c r="S316" s="163"/>
      <c r="T316" s="163"/>
      <c r="U316" s="220"/>
      <c r="V316" s="219"/>
      <c r="W316" s="157"/>
      <c r="X316" s="157"/>
      <c r="Y316" s="157"/>
      <c r="Z316" s="157"/>
      <c r="AA316" s="157"/>
      <c r="AB316" s="157"/>
      <c r="AC316" s="159"/>
      <c r="AD316" s="160"/>
      <c r="AE316" s="160"/>
      <c r="AF316" s="160"/>
      <c r="AG316" s="161"/>
      <c r="AH316" s="160"/>
      <c r="AI316" s="161"/>
      <c r="AJ316" s="222"/>
      <c r="AK316" s="223"/>
    </row>
    <row r="317" spans="1:37" ht="12.75">
      <c r="A317" s="2"/>
      <c r="B317" s="2"/>
      <c r="C317" s="8" t="s">
        <v>498</v>
      </c>
      <c r="D317" s="7"/>
      <c r="E317" s="2"/>
      <c r="F317" s="302" t="s">
        <v>499</v>
      </c>
      <c r="G317" s="303"/>
      <c r="H317" s="157"/>
      <c r="I317" s="157"/>
      <c r="J317" s="157"/>
      <c r="K317" s="157"/>
      <c r="L317" s="163"/>
      <c r="M317" s="163"/>
      <c r="N317" s="163"/>
      <c r="O317" s="163"/>
      <c r="P317" s="163"/>
      <c r="Q317" s="163"/>
      <c r="R317" s="163"/>
      <c r="S317" s="163"/>
      <c r="T317" s="163"/>
      <c r="U317" s="220"/>
      <c r="V317" s="219"/>
      <c r="W317" s="157"/>
      <c r="X317" s="157"/>
      <c r="Y317" s="157"/>
      <c r="Z317" s="157"/>
      <c r="AA317" s="157"/>
      <c r="AB317" s="157"/>
      <c r="AC317" s="159"/>
      <c r="AD317" s="160"/>
      <c r="AE317" s="160"/>
      <c r="AF317" s="160"/>
      <c r="AG317" s="161"/>
      <c r="AH317" s="160"/>
      <c r="AI317" s="161"/>
      <c r="AJ317" s="222"/>
      <c r="AK317" s="223"/>
    </row>
    <row r="318" spans="1:37" ht="12.75">
      <c r="A318" s="2"/>
      <c r="B318" s="2"/>
      <c r="C318" s="8"/>
      <c r="D318" s="12">
        <v>1</v>
      </c>
      <c r="E318" s="2"/>
      <c r="F318" s="2"/>
      <c r="G318" s="26" t="s">
        <v>500</v>
      </c>
      <c r="H318" s="157"/>
      <c r="I318" s="157"/>
      <c r="J318" s="157"/>
      <c r="K318" s="157"/>
      <c r="L318" s="163"/>
      <c r="M318" s="163"/>
      <c r="N318" s="163"/>
      <c r="O318" s="163"/>
      <c r="P318" s="163"/>
      <c r="Q318" s="163"/>
      <c r="R318" s="163"/>
      <c r="S318" s="163"/>
      <c r="T318" s="163"/>
      <c r="U318" s="220"/>
      <c r="V318" s="219"/>
      <c r="W318" s="157"/>
      <c r="X318" s="157"/>
      <c r="Y318" s="157"/>
      <c r="Z318" s="157"/>
      <c r="AA318" s="157"/>
      <c r="AB318" s="157"/>
      <c r="AC318" s="159"/>
      <c r="AD318" s="160"/>
      <c r="AE318" s="160"/>
      <c r="AF318" s="160"/>
      <c r="AG318" s="161"/>
      <c r="AH318" s="160"/>
      <c r="AI318" s="161"/>
      <c r="AJ318" s="222"/>
      <c r="AK318" s="223"/>
    </row>
    <row r="319" spans="1:37" ht="12.75">
      <c r="A319" s="2"/>
      <c r="B319" s="2"/>
      <c r="C319" s="8"/>
      <c r="D319" s="10" t="s">
        <v>501</v>
      </c>
      <c r="E319" s="9"/>
      <c r="F319" s="9"/>
      <c r="G319" s="27" t="s">
        <v>502</v>
      </c>
      <c r="H319" s="157"/>
      <c r="I319" s="157"/>
      <c r="J319" s="157"/>
      <c r="K319" s="157"/>
      <c r="L319" s="163"/>
      <c r="M319" s="163"/>
      <c r="N319" s="163"/>
      <c r="O319" s="163"/>
      <c r="P319" s="163"/>
      <c r="Q319" s="163"/>
      <c r="R319" s="163"/>
      <c r="S319" s="163"/>
      <c r="T319" s="163"/>
      <c r="U319" s="220"/>
      <c r="V319" s="219"/>
      <c r="W319" s="157">
        <v>118</v>
      </c>
      <c r="X319" s="157"/>
      <c r="Y319" s="157">
        <f>SUM(W319:X319)</f>
        <v>118</v>
      </c>
      <c r="Z319" s="157"/>
      <c r="AA319" s="157">
        <f>SUM(Y319:Z319)</f>
        <v>118</v>
      </c>
      <c r="AB319" s="157"/>
      <c r="AC319" s="157">
        <f>SUM(AA319:AB319)</f>
        <v>118</v>
      </c>
      <c r="AD319" s="160"/>
      <c r="AE319" s="160">
        <f>SUM(AC319:AD319)</f>
        <v>118</v>
      </c>
      <c r="AF319" s="160"/>
      <c r="AG319" s="160">
        <f>SUM(AE319:AF319)</f>
        <v>118</v>
      </c>
      <c r="AH319" s="160"/>
      <c r="AI319" s="160">
        <f>SUM(AG319:AH319)</f>
        <v>118</v>
      </c>
      <c r="AJ319" s="222">
        <v>70</v>
      </c>
      <c r="AK319" s="223">
        <f>SUM(AJ319/AI319)</f>
        <v>0.5932203389830508</v>
      </c>
    </row>
    <row r="320" spans="1:37" ht="12.75">
      <c r="A320" s="2"/>
      <c r="B320" s="9"/>
      <c r="C320" s="9"/>
      <c r="D320" s="7" t="s">
        <v>535</v>
      </c>
      <c r="E320" s="2"/>
      <c r="F320" s="2"/>
      <c r="G320" s="26" t="s">
        <v>536</v>
      </c>
      <c r="H320" s="157"/>
      <c r="I320" s="157"/>
      <c r="J320" s="157"/>
      <c r="K320" s="157"/>
      <c r="L320" s="163"/>
      <c r="M320" s="163"/>
      <c r="N320" s="163"/>
      <c r="O320" s="163"/>
      <c r="P320" s="163"/>
      <c r="Q320" s="163"/>
      <c r="R320" s="163"/>
      <c r="S320" s="163"/>
      <c r="T320" s="163"/>
      <c r="U320" s="220"/>
      <c r="V320" s="219"/>
      <c r="W320" s="157"/>
      <c r="X320" s="157"/>
      <c r="Y320" s="157"/>
      <c r="Z320" s="157"/>
      <c r="AA320" s="157"/>
      <c r="AB320" s="157"/>
      <c r="AC320" s="157"/>
      <c r="AD320" s="160"/>
      <c r="AE320" s="160"/>
      <c r="AF320" s="160"/>
      <c r="AG320" s="161"/>
      <c r="AH320" s="160"/>
      <c r="AI320" s="161"/>
      <c r="AJ320" s="222"/>
      <c r="AK320" s="223"/>
    </row>
    <row r="321" spans="1:37" ht="12.75">
      <c r="A321" s="2"/>
      <c r="B321" s="9"/>
      <c r="C321" s="9"/>
      <c r="D321" s="10" t="s">
        <v>541</v>
      </c>
      <c r="E321" s="9"/>
      <c r="F321" s="9"/>
      <c r="G321" s="27" t="s">
        <v>542</v>
      </c>
      <c r="H321" s="157">
        <v>301</v>
      </c>
      <c r="I321" s="157"/>
      <c r="J321" s="157">
        <f>SUM(H321:I321)</f>
        <v>301</v>
      </c>
      <c r="K321" s="157"/>
      <c r="L321" s="157">
        <f>SUM(J321:K321)</f>
        <v>301</v>
      </c>
      <c r="M321" s="157"/>
      <c r="N321" s="157">
        <f>SUM(L321:M321)</f>
        <v>301</v>
      </c>
      <c r="O321" s="157"/>
      <c r="P321" s="157">
        <f>SUM(N321:O321)</f>
        <v>301</v>
      </c>
      <c r="Q321" s="157"/>
      <c r="R321" s="157">
        <f>SUM(P321:Q321)</f>
        <v>301</v>
      </c>
      <c r="S321" s="157"/>
      <c r="T321" s="157">
        <f>SUM(R321:S321)</f>
        <v>301</v>
      </c>
      <c r="U321" s="218">
        <v>10</v>
      </c>
      <c r="V321" s="219">
        <f>SUM(U321/T321)</f>
        <v>0.03322259136212625</v>
      </c>
      <c r="W321" s="157"/>
      <c r="X321" s="157"/>
      <c r="Y321" s="157"/>
      <c r="Z321" s="157"/>
      <c r="AA321" s="157"/>
      <c r="AB321" s="157"/>
      <c r="AC321" s="157"/>
      <c r="AD321" s="160"/>
      <c r="AE321" s="160"/>
      <c r="AF321" s="160"/>
      <c r="AG321" s="161"/>
      <c r="AH321" s="160"/>
      <c r="AI321" s="161"/>
      <c r="AJ321" s="222"/>
      <c r="AK321" s="223"/>
    </row>
    <row r="322" spans="1:37" ht="12.75">
      <c r="A322" s="1"/>
      <c r="B322" s="1"/>
      <c r="C322" s="1"/>
      <c r="D322" s="13" t="s">
        <v>543</v>
      </c>
      <c r="E322" s="1"/>
      <c r="F322" s="1"/>
      <c r="G322" s="28" t="s">
        <v>544</v>
      </c>
      <c r="H322" s="157">
        <v>15</v>
      </c>
      <c r="I322" s="157"/>
      <c r="J322" s="157">
        <f>SUM(H322:I322)</f>
        <v>15</v>
      </c>
      <c r="K322" s="157"/>
      <c r="L322" s="157">
        <f>SUM(J322:K322)</f>
        <v>15</v>
      </c>
      <c r="M322" s="157"/>
      <c r="N322" s="157">
        <f>SUM(L322:M322)</f>
        <v>15</v>
      </c>
      <c r="O322" s="157"/>
      <c r="P322" s="157">
        <f>SUM(N322:O322)</f>
        <v>15</v>
      </c>
      <c r="Q322" s="157"/>
      <c r="R322" s="157">
        <f>SUM(P322:Q322)</f>
        <v>15</v>
      </c>
      <c r="S322" s="157"/>
      <c r="T322" s="157">
        <f>SUM(R322:S322)</f>
        <v>15</v>
      </c>
      <c r="U322" s="218"/>
      <c r="V322" s="219">
        <f>SUM(U322/T322)</f>
        <v>0</v>
      </c>
      <c r="W322" s="157"/>
      <c r="X322" s="157"/>
      <c r="Y322" s="157"/>
      <c r="Z322" s="157"/>
      <c r="AA322" s="157"/>
      <c r="AB322" s="157"/>
      <c r="AC322" s="157"/>
      <c r="AD322" s="160"/>
      <c r="AE322" s="160"/>
      <c r="AF322" s="160"/>
      <c r="AG322" s="161"/>
      <c r="AH322" s="160"/>
      <c r="AI322" s="161"/>
      <c r="AJ322" s="222"/>
      <c r="AK322" s="223"/>
    </row>
    <row r="323" spans="1:37" ht="12.75">
      <c r="A323" s="2"/>
      <c r="B323" s="2"/>
      <c r="C323" s="2"/>
      <c r="D323" s="7"/>
      <c r="E323" s="2"/>
      <c r="F323" s="2"/>
      <c r="G323" s="26" t="s">
        <v>608</v>
      </c>
      <c r="H323" s="163">
        <f aca="true" t="shared" si="91" ref="H323:M323">SUM(H321:H322)</f>
        <v>316</v>
      </c>
      <c r="I323" s="163">
        <f t="shared" si="91"/>
        <v>0</v>
      </c>
      <c r="J323" s="163">
        <f t="shared" si="91"/>
        <v>316</v>
      </c>
      <c r="K323" s="163">
        <f t="shared" si="91"/>
        <v>0</v>
      </c>
      <c r="L323" s="163">
        <f t="shared" si="91"/>
        <v>316</v>
      </c>
      <c r="M323" s="163">
        <f t="shared" si="91"/>
        <v>0</v>
      </c>
      <c r="N323" s="163">
        <f>SUM(L323:M323)</f>
        <v>316</v>
      </c>
      <c r="O323" s="163">
        <f aca="true" t="shared" si="92" ref="O323:U323">SUM(O321:O322)</f>
        <v>0</v>
      </c>
      <c r="P323" s="163">
        <f t="shared" si="92"/>
        <v>316</v>
      </c>
      <c r="Q323" s="163">
        <f t="shared" si="92"/>
        <v>0</v>
      </c>
      <c r="R323" s="163">
        <f t="shared" si="92"/>
        <v>316</v>
      </c>
      <c r="S323" s="163">
        <f t="shared" si="92"/>
        <v>0</v>
      </c>
      <c r="T323" s="163">
        <f t="shared" si="92"/>
        <v>316</v>
      </c>
      <c r="U323" s="220">
        <f t="shared" si="92"/>
        <v>10</v>
      </c>
      <c r="V323" s="221">
        <f>SUM(U323/T323)</f>
        <v>0.03164556962025317</v>
      </c>
      <c r="W323" s="163">
        <f aca="true" t="shared" si="93" ref="W323:AB323">SUM(W319:W322)</f>
        <v>118</v>
      </c>
      <c r="X323" s="163">
        <f t="shared" si="93"/>
        <v>0</v>
      </c>
      <c r="Y323" s="163">
        <f t="shared" si="93"/>
        <v>118</v>
      </c>
      <c r="Z323" s="163">
        <f t="shared" si="93"/>
        <v>0</v>
      </c>
      <c r="AA323" s="163">
        <f t="shared" si="93"/>
        <v>118</v>
      </c>
      <c r="AB323" s="163">
        <f t="shared" si="93"/>
        <v>0</v>
      </c>
      <c r="AC323" s="163">
        <f>SUM(AA323:AB323)</f>
        <v>118</v>
      </c>
      <c r="AD323" s="163">
        <f aca="true" t="shared" si="94" ref="AD323:AJ323">SUM(AD319:AD322)</f>
        <v>0</v>
      </c>
      <c r="AE323" s="163">
        <f t="shared" si="94"/>
        <v>118</v>
      </c>
      <c r="AF323" s="163">
        <f t="shared" si="94"/>
        <v>0</v>
      </c>
      <c r="AG323" s="163">
        <f t="shared" si="94"/>
        <v>118</v>
      </c>
      <c r="AH323" s="163">
        <f t="shared" si="94"/>
        <v>0</v>
      </c>
      <c r="AI323" s="163">
        <f t="shared" si="94"/>
        <v>118</v>
      </c>
      <c r="AJ323" s="220">
        <f t="shared" si="94"/>
        <v>70</v>
      </c>
      <c r="AK323" s="221">
        <f>SUM(AJ323/AI323)</f>
        <v>0.5932203389830508</v>
      </c>
    </row>
    <row r="324" spans="1:37" ht="12.75">
      <c r="A324" s="22"/>
      <c r="B324" s="22"/>
      <c r="C324" s="22"/>
      <c r="D324" s="23"/>
      <c r="E324" s="22"/>
      <c r="F324" s="22"/>
      <c r="G324" s="38"/>
      <c r="H324" s="157"/>
      <c r="I324" s="157"/>
      <c r="J324" s="157"/>
      <c r="K324" s="157"/>
      <c r="L324" s="163"/>
      <c r="M324" s="163"/>
      <c r="N324" s="163"/>
      <c r="O324" s="163"/>
      <c r="P324" s="163"/>
      <c r="Q324" s="163"/>
      <c r="R324" s="163"/>
      <c r="S324" s="163"/>
      <c r="T324" s="163"/>
      <c r="U324" s="220"/>
      <c r="V324" s="219"/>
      <c r="W324" s="157"/>
      <c r="X324" s="157"/>
      <c r="Y324" s="157"/>
      <c r="Z324" s="157"/>
      <c r="AA324" s="157"/>
      <c r="AB324" s="157"/>
      <c r="AC324" s="159"/>
      <c r="AD324" s="160"/>
      <c r="AE324" s="160"/>
      <c r="AF324" s="160"/>
      <c r="AG324" s="161"/>
      <c r="AH324" s="160"/>
      <c r="AI324" s="161"/>
      <c r="AJ324" s="222"/>
      <c r="AK324" s="223"/>
    </row>
    <row r="325" spans="1:37" ht="12.75">
      <c r="A325" s="2"/>
      <c r="B325" s="2">
        <v>29</v>
      </c>
      <c r="C325" s="2"/>
      <c r="D325" s="7"/>
      <c r="E325" s="302" t="s">
        <v>643</v>
      </c>
      <c r="F325" s="303"/>
      <c r="G325" s="303"/>
      <c r="H325" s="157"/>
      <c r="I325" s="157"/>
      <c r="J325" s="157"/>
      <c r="K325" s="157"/>
      <c r="L325" s="163"/>
      <c r="M325" s="163"/>
      <c r="N325" s="163"/>
      <c r="O325" s="163"/>
      <c r="P325" s="163"/>
      <c r="Q325" s="163"/>
      <c r="R325" s="163"/>
      <c r="S325" s="163"/>
      <c r="T325" s="163"/>
      <c r="U325" s="220"/>
      <c r="V325" s="219"/>
      <c r="W325" s="157"/>
      <c r="X325" s="157"/>
      <c r="Y325" s="157"/>
      <c r="Z325" s="157"/>
      <c r="AA325" s="157"/>
      <c r="AB325" s="157"/>
      <c r="AC325" s="159"/>
      <c r="AD325" s="160"/>
      <c r="AE325" s="160"/>
      <c r="AF325" s="160"/>
      <c r="AG325" s="161"/>
      <c r="AH325" s="160"/>
      <c r="AI325" s="161"/>
      <c r="AJ325" s="222"/>
      <c r="AK325" s="223"/>
    </row>
    <row r="326" spans="1:37" ht="12.75">
      <c r="A326" s="2"/>
      <c r="B326" s="2"/>
      <c r="C326" s="8" t="s">
        <v>498</v>
      </c>
      <c r="D326" s="7"/>
      <c r="E326" s="2"/>
      <c r="F326" s="302" t="s">
        <v>499</v>
      </c>
      <c r="G326" s="303"/>
      <c r="H326" s="157"/>
      <c r="I326" s="157"/>
      <c r="J326" s="157"/>
      <c r="K326" s="157"/>
      <c r="L326" s="163"/>
      <c r="M326" s="163"/>
      <c r="N326" s="163"/>
      <c r="O326" s="163"/>
      <c r="P326" s="163"/>
      <c r="Q326" s="163"/>
      <c r="R326" s="163"/>
      <c r="S326" s="163"/>
      <c r="T326" s="163"/>
      <c r="U326" s="220"/>
      <c r="V326" s="219"/>
      <c r="W326" s="157"/>
      <c r="X326" s="157"/>
      <c r="Y326" s="157"/>
      <c r="Z326" s="157"/>
      <c r="AA326" s="157"/>
      <c r="AB326" s="157"/>
      <c r="AC326" s="159"/>
      <c r="AD326" s="160"/>
      <c r="AE326" s="160"/>
      <c r="AF326" s="160"/>
      <c r="AG326" s="161"/>
      <c r="AH326" s="160"/>
      <c r="AI326" s="161"/>
      <c r="AJ326" s="222"/>
      <c r="AK326" s="223"/>
    </row>
    <row r="327" spans="1:37" ht="12.75">
      <c r="A327" s="9"/>
      <c r="B327" s="9"/>
      <c r="C327" s="9"/>
      <c r="D327" s="7" t="s">
        <v>535</v>
      </c>
      <c r="E327" s="2"/>
      <c r="F327" s="2"/>
      <c r="G327" s="26" t="s">
        <v>536</v>
      </c>
      <c r="H327" s="157"/>
      <c r="I327" s="157"/>
      <c r="J327" s="157"/>
      <c r="K327" s="157"/>
      <c r="L327" s="163"/>
      <c r="M327" s="163"/>
      <c r="N327" s="163"/>
      <c r="O327" s="163"/>
      <c r="P327" s="163"/>
      <c r="Q327" s="163"/>
      <c r="R327" s="163"/>
      <c r="S327" s="163"/>
      <c r="T327" s="163"/>
      <c r="U327" s="220"/>
      <c r="V327" s="219"/>
      <c r="W327" s="157"/>
      <c r="X327" s="157"/>
      <c r="Y327" s="157"/>
      <c r="Z327" s="157"/>
      <c r="AA327" s="157"/>
      <c r="AB327" s="157"/>
      <c r="AC327" s="159"/>
      <c r="AD327" s="160"/>
      <c r="AE327" s="160"/>
      <c r="AF327" s="160"/>
      <c r="AG327" s="161"/>
      <c r="AH327" s="160"/>
      <c r="AI327" s="161"/>
      <c r="AJ327" s="222"/>
      <c r="AK327" s="223"/>
    </row>
    <row r="328" spans="1:37" ht="12.75">
      <c r="A328" s="9"/>
      <c r="B328" s="9"/>
      <c r="C328" s="9"/>
      <c r="D328" s="10" t="s">
        <v>537</v>
      </c>
      <c r="E328" s="9"/>
      <c r="F328" s="9"/>
      <c r="G328" s="27" t="s">
        <v>538</v>
      </c>
      <c r="H328" s="157">
        <v>47</v>
      </c>
      <c r="I328" s="157"/>
      <c r="J328" s="157">
        <f>SUM(H328:I328)</f>
        <v>47</v>
      </c>
      <c r="K328" s="157"/>
      <c r="L328" s="157">
        <f>SUM(J328:K328)</f>
        <v>47</v>
      </c>
      <c r="M328" s="157"/>
      <c r="N328" s="157">
        <f>SUM(L328:M328)</f>
        <v>47</v>
      </c>
      <c r="O328" s="157">
        <v>142</v>
      </c>
      <c r="P328" s="157">
        <f>SUM(N328:O328)</f>
        <v>189</v>
      </c>
      <c r="Q328" s="157"/>
      <c r="R328" s="157">
        <f>SUM(P328:Q328)</f>
        <v>189</v>
      </c>
      <c r="S328" s="157">
        <v>309</v>
      </c>
      <c r="T328" s="157">
        <f>SUM(R328:S328)</f>
        <v>498</v>
      </c>
      <c r="U328" s="218">
        <v>498</v>
      </c>
      <c r="V328" s="219">
        <f>SUM(U328/T328)</f>
        <v>1</v>
      </c>
      <c r="W328" s="157"/>
      <c r="X328" s="157"/>
      <c r="Y328" s="157"/>
      <c r="Z328" s="157"/>
      <c r="AA328" s="157"/>
      <c r="AB328" s="157"/>
      <c r="AC328" s="159"/>
      <c r="AD328" s="160"/>
      <c r="AE328" s="160"/>
      <c r="AF328" s="160"/>
      <c r="AG328" s="161"/>
      <c r="AH328" s="160"/>
      <c r="AI328" s="161"/>
      <c r="AJ328" s="222"/>
      <c r="AK328" s="223"/>
    </row>
    <row r="329" spans="1:37" ht="12.75">
      <c r="A329" s="9"/>
      <c r="B329" s="9"/>
      <c r="C329" s="9"/>
      <c r="D329" s="10" t="s">
        <v>539</v>
      </c>
      <c r="E329" s="9"/>
      <c r="F329" s="9"/>
      <c r="G329" s="27" t="s">
        <v>540</v>
      </c>
      <c r="H329" s="157">
        <v>13</v>
      </c>
      <c r="I329" s="157"/>
      <c r="J329" s="157">
        <f>SUM(H329:I329)</f>
        <v>13</v>
      </c>
      <c r="K329" s="157"/>
      <c r="L329" s="157">
        <f>SUM(J329:K329)</f>
        <v>13</v>
      </c>
      <c r="M329" s="157"/>
      <c r="N329" s="157">
        <f>SUM(L329:M329)</f>
        <v>13</v>
      </c>
      <c r="O329" s="157">
        <v>38</v>
      </c>
      <c r="P329" s="157">
        <f>SUM(N329:O329)</f>
        <v>51</v>
      </c>
      <c r="Q329" s="157"/>
      <c r="R329" s="157">
        <f>SUM(P329:Q329)</f>
        <v>51</v>
      </c>
      <c r="S329" s="157">
        <v>84</v>
      </c>
      <c r="T329" s="157">
        <f>SUM(R329:S329)</f>
        <v>135</v>
      </c>
      <c r="U329" s="218">
        <v>135</v>
      </c>
      <c r="V329" s="219">
        <f>SUM(U329/T329)</f>
        <v>1</v>
      </c>
      <c r="W329" s="157"/>
      <c r="X329" s="157"/>
      <c r="Y329" s="157"/>
      <c r="Z329" s="157"/>
      <c r="AA329" s="157"/>
      <c r="AB329" s="157"/>
      <c r="AC329" s="159"/>
      <c r="AD329" s="160"/>
      <c r="AE329" s="160"/>
      <c r="AF329" s="160"/>
      <c r="AG329" s="161"/>
      <c r="AH329" s="160"/>
      <c r="AI329" s="161"/>
      <c r="AJ329" s="222"/>
      <c r="AK329" s="223"/>
    </row>
    <row r="330" spans="1:37" ht="12.75">
      <c r="A330" s="9"/>
      <c r="B330" s="9"/>
      <c r="C330" s="9"/>
      <c r="D330" s="10" t="s">
        <v>541</v>
      </c>
      <c r="E330" s="9"/>
      <c r="F330" s="9"/>
      <c r="G330" s="27" t="s">
        <v>542</v>
      </c>
      <c r="H330" s="157">
        <v>1351</v>
      </c>
      <c r="I330" s="157"/>
      <c r="J330" s="157">
        <f>SUM(H330:I330)</f>
        <v>1351</v>
      </c>
      <c r="K330" s="157"/>
      <c r="L330" s="157">
        <f>SUM(J330:K330)</f>
        <v>1351</v>
      </c>
      <c r="M330" s="157"/>
      <c r="N330" s="157">
        <f>SUM(L330:M330)</f>
        <v>1351</v>
      </c>
      <c r="O330" s="157"/>
      <c r="P330" s="157">
        <f>SUM(N330:O330)</f>
        <v>1351</v>
      </c>
      <c r="Q330" s="157"/>
      <c r="R330" s="157">
        <f>SUM(P330:Q330)</f>
        <v>1351</v>
      </c>
      <c r="S330" s="157">
        <v>-393</v>
      </c>
      <c r="T330" s="157">
        <f>SUM(R330:S330)</f>
        <v>958</v>
      </c>
      <c r="U330" s="218"/>
      <c r="V330" s="219">
        <f>SUM(U330/T330)</f>
        <v>0</v>
      </c>
      <c r="W330" s="157"/>
      <c r="X330" s="157"/>
      <c r="Y330" s="157"/>
      <c r="Z330" s="157"/>
      <c r="AA330" s="157"/>
      <c r="AB330" s="157"/>
      <c r="AC330" s="159"/>
      <c r="AD330" s="160"/>
      <c r="AE330" s="160"/>
      <c r="AF330" s="160"/>
      <c r="AG330" s="161"/>
      <c r="AH330" s="160"/>
      <c r="AI330" s="161"/>
      <c r="AJ330" s="222"/>
      <c r="AK330" s="223"/>
    </row>
    <row r="331" spans="1:37" ht="12.75">
      <c r="A331" s="9"/>
      <c r="B331" s="9"/>
      <c r="C331" s="2" t="s">
        <v>569</v>
      </c>
      <c r="D331" s="10"/>
      <c r="E331" s="9"/>
      <c r="F331" s="302" t="s">
        <v>570</v>
      </c>
      <c r="G331" s="303"/>
      <c r="H331" s="157"/>
      <c r="I331" s="157"/>
      <c r="J331" s="157"/>
      <c r="K331" s="157"/>
      <c r="L331" s="163"/>
      <c r="M331" s="163"/>
      <c r="N331" s="163"/>
      <c r="O331" s="163"/>
      <c r="P331" s="163"/>
      <c r="Q331" s="163"/>
      <c r="R331" s="163"/>
      <c r="S331" s="163"/>
      <c r="T331" s="163"/>
      <c r="U331" s="220"/>
      <c r="V331" s="219"/>
      <c r="W331" s="157"/>
      <c r="X331" s="157"/>
      <c r="Y331" s="157"/>
      <c r="Z331" s="157"/>
      <c r="AA331" s="157"/>
      <c r="AB331" s="157"/>
      <c r="AC331" s="159"/>
      <c r="AD331" s="160"/>
      <c r="AE331" s="160"/>
      <c r="AF331" s="160"/>
      <c r="AG331" s="161"/>
      <c r="AH331" s="160"/>
      <c r="AI331" s="161"/>
      <c r="AJ331" s="222"/>
      <c r="AK331" s="223"/>
    </row>
    <row r="332" spans="1:37" ht="12.75">
      <c r="A332" s="9"/>
      <c r="B332" s="9"/>
      <c r="C332" s="9"/>
      <c r="D332" s="7" t="s">
        <v>571</v>
      </c>
      <c r="E332" s="2"/>
      <c r="F332" s="2"/>
      <c r="G332" s="26" t="s">
        <v>572</v>
      </c>
      <c r="H332" s="157"/>
      <c r="I332" s="157"/>
      <c r="J332" s="157"/>
      <c r="K332" s="157"/>
      <c r="L332" s="163"/>
      <c r="M332" s="163"/>
      <c r="N332" s="163"/>
      <c r="O332" s="163"/>
      <c r="P332" s="163"/>
      <c r="Q332" s="163"/>
      <c r="R332" s="163"/>
      <c r="S332" s="163"/>
      <c r="T332" s="163"/>
      <c r="U332" s="220"/>
      <c r="V332" s="219"/>
      <c r="W332" s="157"/>
      <c r="X332" s="157"/>
      <c r="Y332" s="157"/>
      <c r="Z332" s="157"/>
      <c r="AA332" s="157"/>
      <c r="AB332" s="157"/>
      <c r="AC332" s="159"/>
      <c r="AD332" s="160"/>
      <c r="AE332" s="160"/>
      <c r="AF332" s="160"/>
      <c r="AG332" s="161"/>
      <c r="AH332" s="160"/>
      <c r="AI332" s="161"/>
      <c r="AJ332" s="222"/>
      <c r="AK332" s="223"/>
    </row>
    <row r="333" spans="1:37" ht="12.75">
      <c r="A333" s="9"/>
      <c r="B333" s="9"/>
      <c r="C333" s="9"/>
      <c r="D333" s="10" t="s">
        <v>503</v>
      </c>
      <c r="E333" s="9"/>
      <c r="F333" s="9"/>
      <c r="G333" s="28" t="s">
        <v>617</v>
      </c>
      <c r="H333" s="157"/>
      <c r="I333" s="157"/>
      <c r="J333" s="157"/>
      <c r="K333" s="157"/>
      <c r="L333" s="163"/>
      <c r="M333" s="163"/>
      <c r="N333" s="163"/>
      <c r="O333" s="163"/>
      <c r="P333" s="163"/>
      <c r="Q333" s="163"/>
      <c r="R333" s="163"/>
      <c r="S333" s="163"/>
      <c r="T333" s="163"/>
      <c r="U333" s="220"/>
      <c r="V333" s="219"/>
      <c r="W333" s="157">
        <v>27882</v>
      </c>
      <c r="X333" s="157"/>
      <c r="Y333" s="157">
        <f>SUM(W333:X333)</f>
        <v>27882</v>
      </c>
      <c r="Z333" s="157"/>
      <c r="AA333" s="157">
        <f>SUM(Y333:Z333)</f>
        <v>27882</v>
      </c>
      <c r="AB333" s="157"/>
      <c r="AC333" s="157">
        <f>SUM(AA333:AB333)</f>
        <v>27882</v>
      </c>
      <c r="AD333" s="160"/>
      <c r="AE333" s="160">
        <f>SUM(AC333:AD333)</f>
        <v>27882</v>
      </c>
      <c r="AF333" s="160"/>
      <c r="AG333" s="160">
        <f>SUM(AE333:AF333)</f>
        <v>27882</v>
      </c>
      <c r="AH333" s="160"/>
      <c r="AI333" s="160">
        <f>SUM(AG333:AH333)</f>
        <v>27882</v>
      </c>
      <c r="AJ333" s="222"/>
      <c r="AK333" s="223">
        <f>SUM(AJ333/AI333)</f>
        <v>0</v>
      </c>
    </row>
    <row r="334" spans="1:37" ht="12.75">
      <c r="A334" s="9"/>
      <c r="B334" s="9"/>
      <c r="C334" s="9"/>
      <c r="D334" s="10" t="s">
        <v>581</v>
      </c>
      <c r="E334" s="9"/>
      <c r="F334" s="9"/>
      <c r="G334" s="39" t="s">
        <v>582</v>
      </c>
      <c r="H334" s="157"/>
      <c r="I334" s="157"/>
      <c r="J334" s="157"/>
      <c r="K334" s="157"/>
      <c r="L334" s="163"/>
      <c r="M334" s="163"/>
      <c r="N334" s="163"/>
      <c r="O334" s="163"/>
      <c r="P334" s="163"/>
      <c r="Q334" s="163"/>
      <c r="R334" s="163"/>
      <c r="S334" s="163"/>
      <c r="T334" s="163"/>
      <c r="U334" s="220"/>
      <c r="V334" s="219"/>
      <c r="W334" s="157"/>
      <c r="X334" s="157"/>
      <c r="Y334" s="157"/>
      <c r="Z334" s="157"/>
      <c r="AA334" s="157"/>
      <c r="AB334" s="157"/>
      <c r="AC334" s="159"/>
      <c r="AD334" s="160"/>
      <c r="AE334" s="160"/>
      <c r="AF334" s="160"/>
      <c r="AG334" s="161"/>
      <c r="AH334" s="160"/>
      <c r="AI334" s="161"/>
      <c r="AJ334" s="222"/>
      <c r="AK334" s="223"/>
    </row>
    <row r="335" spans="1:37" ht="12.75">
      <c r="A335" s="9"/>
      <c r="B335" s="9"/>
      <c r="C335" s="9"/>
      <c r="D335" s="7" t="s">
        <v>505</v>
      </c>
      <c r="E335" s="2"/>
      <c r="F335" s="2"/>
      <c r="G335" s="26" t="s">
        <v>585</v>
      </c>
      <c r="H335" s="157"/>
      <c r="I335" s="157"/>
      <c r="J335" s="157"/>
      <c r="K335" s="157"/>
      <c r="L335" s="163"/>
      <c r="M335" s="163"/>
      <c r="N335" s="163"/>
      <c r="O335" s="163"/>
      <c r="P335" s="163"/>
      <c r="Q335" s="163"/>
      <c r="R335" s="163"/>
      <c r="S335" s="163"/>
      <c r="T335" s="163"/>
      <c r="U335" s="220"/>
      <c r="V335" s="219"/>
      <c r="W335" s="157"/>
      <c r="X335" s="157"/>
      <c r="Y335" s="157"/>
      <c r="Z335" s="157"/>
      <c r="AA335" s="157"/>
      <c r="AB335" s="157"/>
      <c r="AC335" s="159"/>
      <c r="AD335" s="160"/>
      <c r="AE335" s="160"/>
      <c r="AF335" s="160"/>
      <c r="AG335" s="161"/>
      <c r="AH335" s="160"/>
      <c r="AI335" s="161"/>
      <c r="AJ335" s="222"/>
      <c r="AK335" s="223"/>
    </row>
    <row r="336" spans="1:37" ht="12.75">
      <c r="A336" s="9"/>
      <c r="B336" s="9"/>
      <c r="C336" s="9"/>
      <c r="D336" s="13" t="s">
        <v>507</v>
      </c>
      <c r="E336" s="1"/>
      <c r="F336" s="1"/>
      <c r="G336" s="28" t="s">
        <v>586</v>
      </c>
      <c r="H336" s="157">
        <v>26471</v>
      </c>
      <c r="I336" s="157"/>
      <c r="J336" s="157">
        <f>SUM(H336:I336)</f>
        <v>26471</v>
      </c>
      <c r="K336" s="157"/>
      <c r="L336" s="157">
        <f>SUM(J336:K336)</f>
        <v>26471</v>
      </c>
      <c r="M336" s="157"/>
      <c r="N336" s="157">
        <f>SUM(L336:M336)</f>
        <v>26471</v>
      </c>
      <c r="O336" s="157"/>
      <c r="P336" s="157">
        <f>SUM(N336:O336)</f>
        <v>26471</v>
      </c>
      <c r="Q336" s="157"/>
      <c r="R336" s="157">
        <f>SUM(P336:Q336)</f>
        <v>26471</v>
      </c>
      <c r="S336" s="157">
        <v>32127</v>
      </c>
      <c r="T336" s="157">
        <f>SUM(R336:S336)</f>
        <v>58598</v>
      </c>
      <c r="U336" s="218">
        <v>55611</v>
      </c>
      <c r="V336" s="219">
        <f>SUM(U336/T336)</f>
        <v>0.9490255640124237</v>
      </c>
      <c r="W336" s="157"/>
      <c r="X336" s="157"/>
      <c r="Y336" s="157"/>
      <c r="Z336" s="157"/>
      <c r="AA336" s="157"/>
      <c r="AB336" s="157"/>
      <c r="AC336" s="159"/>
      <c r="AD336" s="160"/>
      <c r="AE336" s="160"/>
      <c r="AF336" s="160"/>
      <c r="AG336" s="161"/>
      <c r="AH336" s="160"/>
      <c r="AI336" s="161"/>
      <c r="AJ336" s="222"/>
      <c r="AK336" s="223"/>
    </row>
    <row r="337" spans="1:37" ht="12.75">
      <c r="A337" s="9"/>
      <c r="B337" s="9"/>
      <c r="C337" s="9"/>
      <c r="D337" s="13" t="s">
        <v>511</v>
      </c>
      <c r="E337" s="1"/>
      <c r="F337" s="1"/>
      <c r="G337" s="28" t="s">
        <v>588</v>
      </c>
      <c r="H337" s="157">
        <v>0</v>
      </c>
      <c r="I337" s="157"/>
      <c r="J337" s="157">
        <f>SUM(H337:I337)</f>
        <v>0</v>
      </c>
      <c r="K337" s="157"/>
      <c r="L337" s="157">
        <f>SUM(J337:K337)</f>
        <v>0</v>
      </c>
      <c r="M337" s="157"/>
      <c r="N337" s="157">
        <f>SUM(L337:M337)</f>
        <v>0</v>
      </c>
      <c r="O337" s="157"/>
      <c r="P337" s="157">
        <f>SUM(N337:O337)</f>
        <v>0</v>
      </c>
      <c r="Q337" s="157"/>
      <c r="R337" s="157">
        <f>SUM(P337:Q337)</f>
        <v>0</v>
      </c>
      <c r="S337" s="157"/>
      <c r="T337" s="157">
        <f>SUM(R337:S337)</f>
        <v>0</v>
      </c>
      <c r="U337" s="218"/>
      <c r="V337" s="219"/>
      <c r="W337" s="157"/>
      <c r="X337" s="157"/>
      <c r="Y337" s="157"/>
      <c r="Z337" s="157"/>
      <c r="AA337" s="157"/>
      <c r="AB337" s="157"/>
      <c r="AC337" s="159"/>
      <c r="AD337" s="160"/>
      <c r="AE337" s="160"/>
      <c r="AF337" s="160"/>
      <c r="AG337" s="161"/>
      <c r="AH337" s="160"/>
      <c r="AI337" s="161"/>
      <c r="AJ337" s="222"/>
      <c r="AK337" s="223"/>
    </row>
    <row r="338" spans="1:37" ht="12.75">
      <c r="A338" s="9"/>
      <c r="B338" s="9"/>
      <c r="C338" s="9"/>
      <c r="D338" s="13"/>
      <c r="E338" s="1"/>
      <c r="F338" s="1"/>
      <c r="G338" s="93" t="s">
        <v>871</v>
      </c>
      <c r="H338" s="157"/>
      <c r="I338" s="157"/>
      <c r="J338" s="157"/>
      <c r="K338" s="157"/>
      <c r="L338" s="163"/>
      <c r="M338" s="163"/>
      <c r="N338" s="157"/>
      <c r="O338" s="157"/>
      <c r="P338" s="157"/>
      <c r="Q338" s="157"/>
      <c r="R338" s="157"/>
      <c r="S338" s="157"/>
      <c r="T338" s="157"/>
      <c r="U338" s="218"/>
      <c r="V338" s="219"/>
      <c r="W338" s="157"/>
      <c r="X338" s="157"/>
      <c r="Y338" s="157"/>
      <c r="Z338" s="157"/>
      <c r="AA338" s="157"/>
      <c r="AB338" s="157"/>
      <c r="AC338" s="159"/>
      <c r="AD338" s="160">
        <v>540</v>
      </c>
      <c r="AE338" s="160">
        <f>SUM(AD338)</f>
        <v>540</v>
      </c>
      <c r="AF338" s="160"/>
      <c r="AG338" s="160">
        <f>SUM(AE338:AF338)</f>
        <v>540</v>
      </c>
      <c r="AH338" s="160"/>
      <c r="AI338" s="160">
        <f>SUM(AG338:AH338)</f>
        <v>540</v>
      </c>
      <c r="AJ338" s="222"/>
      <c r="AK338" s="223">
        <f>SUM(AJ338/AI338)</f>
        <v>0</v>
      </c>
    </row>
    <row r="339" spans="1:37" ht="12.75">
      <c r="A339" s="2"/>
      <c r="B339" s="2"/>
      <c r="C339" s="2"/>
      <c r="D339" s="7"/>
      <c r="E339" s="2"/>
      <c r="F339" s="2"/>
      <c r="G339" s="26" t="s">
        <v>608</v>
      </c>
      <c r="H339" s="163">
        <f aca="true" t="shared" si="95" ref="H339:M339">SUM(H328:H338)</f>
        <v>27882</v>
      </c>
      <c r="I339" s="163">
        <f t="shared" si="95"/>
        <v>0</v>
      </c>
      <c r="J339" s="163">
        <f t="shared" si="95"/>
        <v>27882</v>
      </c>
      <c r="K339" s="163">
        <f t="shared" si="95"/>
        <v>0</v>
      </c>
      <c r="L339" s="163">
        <f t="shared" si="95"/>
        <v>27882</v>
      </c>
      <c r="M339" s="163">
        <f t="shared" si="95"/>
        <v>0</v>
      </c>
      <c r="N339" s="163">
        <f>SUM(L339:M339)</f>
        <v>27882</v>
      </c>
      <c r="O339" s="163">
        <f aca="true" t="shared" si="96" ref="O339:U339">SUM(O328:O338)</f>
        <v>180</v>
      </c>
      <c r="P339" s="163">
        <f t="shared" si="96"/>
        <v>28062</v>
      </c>
      <c r="Q339" s="163">
        <f t="shared" si="96"/>
        <v>0</v>
      </c>
      <c r="R339" s="163">
        <f t="shared" si="96"/>
        <v>28062</v>
      </c>
      <c r="S339" s="163">
        <f t="shared" si="96"/>
        <v>32127</v>
      </c>
      <c r="T339" s="163">
        <f t="shared" si="96"/>
        <v>60189</v>
      </c>
      <c r="U339" s="220">
        <f t="shared" si="96"/>
        <v>56244</v>
      </c>
      <c r="V339" s="221">
        <f>SUM(U339/T339)</f>
        <v>0.9344564621442456</v>
      </c>
      <c r="W339" s="163">
        <f aca="true" t="shared" si="97" ref="W339:AB339">SUM(W333:W338)</f>
        <v>27882</v>
      </c>
      <c r="X339" s="163">
        <f t="shared" si="97"/>
        <v>0</v>
      </c>
      <c r="Y339" s="163">
        <f t="shared" si="97"/>
        <v>27882</v>
      </c>
      <c r="Z339" s="163">
        <f t="shared" si="97"/>
        <v>0</v>
      </c>
      <c r="AA339" s="163">
        <f t="shared" si="97"/>
        <v>27882</v>
      </c>
      <c r="AB339" s="163">
        <f t="shared" si="97"/>
        <v>0</v>
      </c>
      <c r="AC339" s="163">
        <f>SUM(AA339:AB339)</f>
        <v>27882</v>
      </c>
      <c r="AD339" s="163">
        <f aca="true" t="shared" si="98" ref="AD339:AJ339">SUM(AD333:AD338)</f>
        <v>540</v>
      </c>
      <c r="AE339" s="163">
        <f t="shared" si="98"/>
        <v>28422</v>
      </c>
      <c r="AF339" s="163">
        <f t="shared" si="98"/>
        <v>0</v>
      </c>
      <c r="AG339" s="163">
        <f t="shared" si="98"/>
        <v>28422</v>
      </c>
      <c r="AH339" s="163">
        <f t="shared" si="98"/>
        <v>0</v>
      </c>
      <c r="AI339" s="163">
        <f t="shared" si="98"/>
        <v>28422</v>
      </c>
      <c r="AJ339" s="220">
        <f t="shared" si="98"/>
        <v>0</v>
      </c>
      <c r="AK339" s="221">
        <f>SUM(AJ339/AI339)</f>
        <v>0</v>
      </c>
    </row>
    <row r="340" spans="1:37" ht="12.75">
      <c r="A340" s="2"/>
      <c r="B340" s="2"/>
      <c r="C340" s="2"/>
      <c r="D340" s="7"/>
      <c r="E340" s="2"/>
      <c r="F340" s="2"/>
      <c r="G340" s="26"/>
      <c r="H340" s="157"/>
      <c r="I340" s="157"/>
      <c r="J340" s="157"/>
      <c r="K340" s="157"/>
      <c r="L340" s="163"/>
      <c r="M340" s="163"/>
      <c r="N340" s="163"/>
      <c r="O340" s="163"/>
      <c r="P340" s="163"/>
      <c r="Q340" s="163"/>
      <c r="R340" s="163"/>
      <c r="S340" s="163"/>
      <c r="T340" s="163"/>
      <c r="U340" s="220"/>
      <c r="V340" s="219"/>
      <c r="W340" s="157"/>
      <c r="X340" s="157"/>
      <c r="Y340" s="157"/>
      <c r="Z340" s="157"/>
      <c r="AA340" s="157"/>
      <c r="AB340" s="157"/>
      <c r="AC340" s="159"/>
      <c r="AD340" s="160"/>
      <c r="AE340" s="160"/>
      <c r="AF340" s="160"/>
      <c r="AG340" s="161"/>
      <c r="AH340" s="160"/>
      <c r="AI340" s="161"/>
      <c r="AJ340" s="222"/>
      <c r="AK340" s="223"/>
    </row>
    <row r="341" spans="1:37" ht="25.5" customHeight="1">
      <c r="A341" s="2"/>
      <c r="B341" s="21">
        <v>30</v>
      </c>
      <c r="C341" s="21"/>
      <c r="D341" s="24"/>
      <c r="E341" s="324" t="s">
        <v>644</v>
      </c>
      <c r="F341" s="325"/>
      <c r="G341" s="326"/>
      <c r="H341" s="157"/>
      <c r="I341" s="157"/>
      <c r="J341" s="157"/>
      <c r="K341" s="157"/>
      <c r="L341" s="163"/>
      <c r="M341" s="163"/>
      <c r="N341" s="163"/>
      <c r="O341" s="163"/>
      <c r="P341" s="163"/>
      <c r="Q341" s="163"/>
      <c r="R341" s="163"/>
      <c r="S341" s="163"/>
      <c r="T341" s="163"/>
      <c r="U341" s="220"/>
      <c r="V341" s="219"/>
      <c r="W341" s="157"/>
      <c r="X341" s="157"/>
      <c r="Y341" s="157"/>
      <c r="Z341" s="157"/>
      <c r="AA341" s="157"/>
      <c r="AB341" s="157"/>
      <c r="AC341" s="159"/>
      <c r="AD341" s="160"/>
      <c r="AE341" s="160"/>
      <c r="AF341" s="160"/>
      <c r="AG341" s="161"/>
      <c r="AH341" s="160"/>
      <c r="AI341" s="161"/>
      <c r="AJ341" s="222"/>
      <c r="AK341" s="223"/>
    </row>
    <row r="342" spans="1:37" ht="12.75">
      <c r="A342" s="2"/>
      <c r="B342" s="2"/>
      <c r="C342" s="8" t="s">
        <v>498</v>
      </c>
      <c r="D342" s="7"/>
      <c r="E342" s="2"/>
      <c r="F342" s="302" t="s">
        <v>499</v>
      </c>
      <c r="G342" s="303"/>
      <c r="H342" s="157"/>
      <c r="I342" s="157"/>
      <c r="J342" s="157"/>
      <c r="K342" s="157"/>
      <c r="L342" s="163"/>
      <c r="M342" s="163"/>
      <c r="N342" s="163"/>
      <c r="O342" s="163"/>
      <c r="P342" s="163"/>
      <c r="Q342" s="163"/>
      <c r="R342" s="163"/>
      <c r="S342" s="163"/>
      <c r="T342" s="163"/>
      <c r="U342" s="220"/>
      <c r="V342" s="219"/>
      <c r="W342" s="157"/>
      <c r="X342" s="157"/>
      <c r="Y342" s="157"/>
      <c r="Z342" s="157"/>
      <c r="AA342" s="157"/>
      <c r="AB342" s="157"/>
      <c r="AC342" s="159"/>
      <c r="AD342" s="160"/>
      <c r="AE342" s="160"/>
      <c r="AF342" s="160"/>
      <c r="AG342" s="161"/>
      <c r="AH342" s="160"/>
      <c r="AI342" s="161"/>
      <c r="AJ342" s="222"/>
      <c r="AK342" s="223"/>
    </row>
    <row r="343" spans="1:37" ht="12.75">
      <c r="A343" s="2"/>
      <c r="B343" s="9"/>
      <c r="C343" s="9"/>
      <c r="D343" s="7" t="s">
        <v>535</v>
      </c>
      <c r="E343" s="2"/>
      <c r="F343" s="2"/>
      <c r="G343" s="26" t="s">
        <v>536</v>
      </c>
      <c r="H343" s="157"/>
      <c r="I343" s="157"/>
      <c r="J343" s="157"/>
      <c r="K343" s="157"/>
      <c r="L343" s="163"/>
      <c r="M343" s="163"/>
      <c r="N343" s="163"/>
      <c r="O343" s="163"/>
      <c r="P343" s="163"/>
      <c r="Q343" s="163"/>
      <c r="R343" s="163"/>
      <c r="S343" s="163"/>
      <c r="T343" s="163"/>
      <c r="U343" s="220"/>
      <c r="V343" s="219"/>
      <c r="W343" s="157"/>
      <c r="X343" s="157"/>
      <c r="Y343" s="157"/>
      <c r="Z343" s="157"/>
      <c r="AA343" s="157"/>
      <c r="AB343" s="157"/>
      <c r="AC343" s="159"/>
      <c r="AD343" s="160"/>
      <c r="AE343" s="160"/>
      <c r="AF343" s="160"/>
      <c r="AG343" s="161"/>
      <c r="AH343" s="160"/>
      <c r="AI343" s="161"/>
      <c r="AJ343" s="222"/>
      <c r="AK343" s="223"/>
    </row>
    <row r="344" spans="1:37" ht="12.75">
      <c r="A344" s="2"/>
      <c r="B344" s="9"/>
      <c r="C344" s="9"/>
      <c r="D344" s="74" t="s">
        <v>537</v>
      </c>
      <c r="E344" s="2"/>
      <c r="F344" s="2"/>
      <c r="G344" s="27" t="s">
        <v>538</v>
      </c>
      <c r="H344" s="157"/>
      <c r="I344" s="157"/>
      <c r="J344" s="157"/>
      <c r="K344" s="157"/>
      <c r="L344" s="163"/>
      <c r="M344" s="160">
        <v>2265</v>
      </c>
      <c r="N344" s="160">
        <f>SUM(M344)</f>
        <v>2265</v>
      </c>
      <c r="O344" s="160"/>
      <c r="P344" s="160">
        <f>SUM(N344:O344)</f>
        <v>2265</v>
      </c>
      <c r="Q344" s="160"/>
      <c r="R344" s="160">
        <f>SUM(P344:Q344)</f>
        <v>2265</v>
      </c>
      <c r="S344" s="160"/>
      <c r="T344" s="160">
        <f>SUM(R344:S344)</f>
        <v>2265</v>
      </c>
      <c r="U344" s="222"/>
      <c r="V344" s="219">
        <f>SUM(U344/T344)</f>
        <v>0</v>
      </c>
      <c r="W344" s="157"/>
      <c r="X344" s="157"/>
      <c r="Y344" s="157"/>
      <c r="Z344" s="157"/>
      <c r="AA344" s="157"/>
      <c r="AB344" s="157"/>
      <c r="AC344" s="159"/>
      <c r="AD344" s="160"/>
      <c r="AE344" s="160"/>
      <c r="AF344" s="160"/>
      <c r="AG344" s="161"/>
      <c r="AH344" s="160"/>
      <c r="AI344" s="161"/>
      <c r="AJ344" s="222"/>
      <c r="AK344" s="223"/>
    </row>
    <row r="345" spans="1:37" ht="12.75">
      <c r="A345" s="2"/>
      <c r="B345" s="9"/>
      <c r="C345" s="9"/>
      <c r="D345" s="74" t="s">
        <v>541</v>
      </c>
      <c r="E345" s="2"/>
      <c r="F345" s="2"/>
      <c r="G345" s="27" t="s">
        <v>540</v>
      </c>
      <c r="H345" s="157"/>
      <c r="I345" s="157"/>
      <c r="J345" s="157"/>
      <c r="K345" s="157"/>
      <c r="L345" s="163"/>
      <c r="M345" s="160">
        <v>612</v>
      </c>
      <c r="N345" s="160">
        <f>SUM(M345)</f>
        <v>612</v>
      </c>
      <c r="O345" s="160"/>
      <c r="P345" s="160">
        <f>SUM(N345:O345)</f>
        <v>612</v>
      </c>
      <c r="Q345" s="160"/>
      <c r="R345" s="160">
        <f>SUM(P345:Q345)</f>
        <v>612</v>
      </c>
      <c r="S345" s="160"/>
      <c r="T345" s="160">
        <f>SUM(R345:S345)</f>
        <v>612</v>
      </c>
      <c r="U345" s="222"/>
      <c r="V345" s="219">
        <f>SUM(U345/T345)</f>
        <v>0</v>
      </c>
      <c r="W345" s="157"/>
      <c r="X345" s="157"/>
      <c r="Y345" s="157"/>
      <c r="Z345" s="157"/>
      <c r="AA345" s="157"/>
      <c r="AB345" s="157"/>
      <c r="AC345" s="159"/>
      <c r="AD345" s="160"/>
      <c r="AE345" s="160"/>
      <c r="AF345" s="160"/>
      <c r="AG345" s="161"/>
      <c r="AH345" s="160"/>
      <c r="AI345" s="161"/>
      <c r="AJ345" s="222"/>
      <c r="AK345" s="223"/>
    </row>
    <row r="346" spans="1:37" ht="12.75">
      <c r="A346" s="2"/>
      <c r="B346" s="9"/>
      <c r="C346" s="9"/>
      <c r="D346" s="10" t="s">
        <v>541</v>
      </c>
      <c r="E346" s="9"/>
      <c r="F346" s="9"/>
      <c r="G346" s="27" t="s">
        <v>542</v>
      </c>
      <c r="H346" s="157">
        <v>915</v>
      </c>
      <c r="I346" s="157"/>
      <c r="J346" s="157">
        <f>SUM(H346:I346)</f>
        <v>915</v>
      </c>
      <c r="K346" s="157"/>
      <c r="L346" s="157">
        <f>SUM(J346:K346)</f>
        <v>915</v>
      </c>
      <c r="M346" s="157"/>
      <c r="N346" s="157">
        <f>SUM(L346:M346)</f>
        <v>915</v>
      </c>
      <c r="O346" s="157"/>
      <c r="P346" s="160">
        <f>SUM(N346:O346)</f>
        <v>915</v>
      </c>
      <c r="Q346" s="160"/>
      <c r="R346" s="160">
        <f>SUM(P346:Q346)</f>
        <v>915</v>
      </c>
      <c r="S346" s="160"/>
      <c r="T346" s="160">
        <f>SUM(R346:S346)</f>
        <v>915</v>
      </c>
      <c r="U346" s="222"/>
      <c r="V346" s="219">
        <f>SUM(U346/T346)</f>
        <v>0</v>
      </c>
      <c r="W346" s="157"/>
      <c r="X346" s="157"/>
      <c r="Y346" s="157"/>
      <c r="Z346" s="157"/>
      <c r="AA346" s="157"/>
      <c r="AB346" s="157"/>
      <c r="AC346" s="159"/>
      <c r="AD346" s="160"/>
      <c r="AE346" s="160"/>
      <c r="AF346" s="160"/>
      <c r="AG346" s="161"/>
      <c r="AH346" s="160"/>
      <c r="AI346" s="161"/>
      <c r="AJ346" s="222"/>
      <c r="AK346" s="223"/>
    </row>
    <row r="347" spans="1:37" ht="12.75">
      <c r="A347" s="2"/>
      <c r="B347" s="9"/>
      <c r="C347" s="2" t="s">
        <v>569</v>
      </c>
      <c r="D347" s="10"/>
      <c r="E347" s="9"/>
      <c r="F347" s="302" t="s">
        <v>570</v>
      </c>
      <c r="G347" s="303"/>
      <c r="H347" s="157"/>
      <c r="I347" s="157"/>
      <c r="J347" s="157"/>
      <c r="K347" s="157"/>
      <c r="L347" s="163"/>
      <c r="M347" s="163"/>
      <c r="N347" s="163"/>
      <c r="O347" s="163"/>
      <c r="P347" s="163"/>
      <c r="Q347" s="163"/>
      <c r="R347" s="163"/>
      <c r="S347" s="163"/>
      <c r="T347" s="163"/>
      <c r="U347" s="220"/>
      <c r="V347" s="219"/>
      <c r="W347" s="157"/>
      <c r="X347" s="157"/>
      <c r="Y347" s="157"/>
      <c r="Z347" s="157"/>
      <c r="AA347" s="157"/>
      <c r="AB347" s="157"/>
      <c r="AC347" s="159"/>
      <c r="AD347" s="160"/>
      <c r="AE347" s="160"/>
      <c r="AF347" s="160"/>
      <c r="AG347" s="161"/>
      <c r="AH347" s="160"/>
      <c r="AI347" s="161"/>
      <c r="AJ347" s="222"/>
      <c r="AK347" s="223"/>
    </row>
    <row r="348" spans="1:37" ht="12.75">
      <c r="A348" s="2"/>
      <c r="B348" s="9"/>
      <c r="C348" s="9"/>
      <c r="D348" s="7" t="s">
        <v>571</v>
      </c>
      <c r="E348" s="2"/>
      <c r="F348" s="2"/>
      <c r="G348" s="26" t="s">
        <v>572</v>
      </c>
      <c r="H348" s="157"/>
      <c r="I348" s="157"/>
      <c r="J348" s="157"/>
      <c r="K348" s="157"/>
      <c r="L348" s="163"/>
      <c r="M348" s="163"/>
      <c r="N348" s="163"/>
      <c r="O348" s="163"/>
      <c r="P348" s="163"/>
      <c r="Q348" s="163"/>
      <c r="R348" s="163"/>
      <c r="S348" s="163"/>
      <c r="T348" s="163"/>
      <c r="U348" s="220"/>
      <c r="V348" s="219"/>
      <c r="W348" s="157"/>
      <c r="X348" s="157"/>
      <c r="Y348" s="157"/>
      <c r="Z348" s="157"/>
      <c r="AA348" s="157"/>
      <c r="AB348" s="157"/>
      <c r="AC348" s="159"/>
      <c r="AD348" s="160"/>
      <c r="AE348" s="160"/>
      <c r="AF348" s="160"/>
      <c r="AG348" s="161"/>
      <c r="AH348" s="160"/>
      <c r="AI348" s="161"/>
      <c r="AJ348" s="222"/>
      <c r="AK348" s="223"/>
    </row>
    <row r="349" spans="1:37" ht="12.75">
      <c r="A349" s="2"/>
      <c r="B349" s="9"/>
      <c r="C349" s="9"/>
      <c r="D349" s="10" t="s">
        <v>503</v>
      </c>
      <c r="E349" s="9"/>
      <c r="F349" s="9"/>
      <c r="G349" s="28" t="s">
        <v>617</v>
      </c>
      <c r="H349" s="157"/>
      <c r="I349" s="157"/>
      <c r="J349" s="157"/>
      <c r="K349" s="157"/>
      <c r="L349" s="163"/>
      <c r="M349" s="163"/>
      <c r="N349" s="163"/>
      <c r="O349" s="163"/>
      <c r="P349" s="163"/>
      <c r="Q349" s="163"/>
      <c r="R349" s="163"/>
      <c r="S349" s="163"/>
      <c r="T349" s="163"/>
      <c r="U349" s="220"/>
      <c r="V349" s="219"/>
      <c r="W349" s="157">
        <v>86389</v>
      </c>
      <c r="X349" s="157"/>
      <c r="Y349" s="157">
        <f>SUM(W349:X349)</f>
        <v>86389</v>
      </c>
      <c r="Z349" s="157"/>
      <c r="AA349" s="157">
        <f>SUM(Y349:Z349)</f>
        <v>86389</v>
      </c>
      <c r="AB349" s="157"/>
      <c r="AC349" s="157">
        <f>SUM(AA349:AB349)</f>
        <v>86389</v>
      </c>
      <c r="AD349" s="160"/>
      <c r="AE349" s="160">
        <f>SUM(AC349:AD349)</f>
        <v>86389</v>
      </c>
      <c r="AF349" s="160"/>
      <c r="AG349" s="160">
        <f>SUM(AE349:AF349)</f>
        <v>86389</v>
      </c>
      <c r="AH349" s="160"/>
      <c r="AI349" s="160">
        <f>SUM(AG349:AH349)</f>
        <v>86389</v>
      </c>
      <c r="AJ349" s="222">
        <v>55532</v>
      </c>
      <c r="AK349" s="223">
        <f>SUM(AJ349/AI349)</f>
        <v>0.642813321140423</v>
      </c>
    </row>
    <row r="350" spans="1:37" ht="12.75">
      <c r="A350" s="2"/>
      <c r="B350" s="9"/>
      <c r="C350" s="9"/>
      <c r="D350" s="7" t="s">
        <v>505</v>
      </c>
      <c r="E350" s="2"/>
      <c r="F350" s="2"/>
      <c r="G350" s="26" t="s">
        <v>585</v>
      </c>
      <c r="H350" s="157"/>
      <c r="I350" s="157"/>
      <c r="J350" s="157"/>
      <c r="K350" s="157"/>
      <c r="L350" s="163"/>
      <c r="M350" s="163"/>
      <c r="N350" s="163"/>
      <c r="O350" s="163"/>
      <c r="P350" s="163"/>
      <c r="Q350" s="163"/>
      <c r="R350" s="163"/>
      <c r="S350" s="163"/>
      <c r="T350" s="163"/>
      <c r="U350" s="220"/>
      <c r="V350" s="219"/>
      <c r="W350" s="157"/>
      <c r="X350" s="157"/>
      <c r="Y350" s="157"/>
      <c r="Z350" s="157"/>
      <c r="AA350" s="157"/>
      <c r="AB350" s="157"/>
      <c r="AC350" s="159"/>
      <c r="AD350" s="160"/>
      <c r="AE350" s="160"/>
      <c r="AF350" s="160"/>
      <c r="AG350" s="161"/>
      <c r="AH350" s="160"/>
      <c r="AI350" s="161"/>
      <c r="AJ350" s="222"/>
      <c r="AK350" s="223"/>
    </row>
    <row r="351" spans="1:37" ht="12.75">
      <c r="A351" s="2"/>
      <c r="B351" s="9"/>
      <c r="C351" s="9"/>
      <c r="D351" s="13" t="s">
        <v>507</v>
      </c>
      <c r="E351" s="1"/>
      <c r="F351" s="1"/>
      <c r="G351" s="28" t="s">
        <v>949</v>
      </c>
      <c r="H351" s="157">
        <v>86389</v>
      </c>
      <c r="I351" s="157"/>
      <c r="J351" s="157">
        <f>SUM(H351:I351)</f>
        <v>86389</v>
      </c>
      <c r="K351" s="157"/>
      <c r="L351" s="157">
        <f>SUM(J351:K351)</f>
        <v>86389</v>
      </c>
      <c r="M351" s="157"/>
      <c r="N351" s="157">
        <f>SUM(L351:M351)</f>
        <v>86389</v>
      </c>
      <c r="O351" s="157"/>
      <c r="P351" s="157">
        <f>SUM(N351:O351)</f>
        <v>86389</v>
      </c>
      <c r="Q351" s="157"/>
      <c r="R351" s="157">
        <f>SUM(P351:Q351)</f>
        <v>86389</v>
      </c>
      <c r="S351" s="157">
        <v>-35704</v>
      </c>
      <c r="T351" s="157">
        <f>SUM(R351:S351)</f>
        <v>50685</v>
      </c>
      <c r="U351" s="218">
        <v>49234</v>
      </c>
      <c r="V351" s="219">
        <f>SUM(U351/T351)</f>
        <v>0.9713722008483773</v>
      </c>
      <c r="W351" s="157"/>
      <c r="X351" s="157"/>
      <c r="Y351" s="157"/>
      <c r="Z351" s="157"/>
      <c r="AA351" s="157"/>
      <c r="AB351" s="157"/>
      <c r="AC351" s="159"/>
      <c r="AD351" s="160"/>
      <c r="AE351" s="160"/>
      <c r="AF351" s="160"/>
      <c r="AG351" s="161"/>
      <c r="AH351" s="160"/>
      <c r="AI351" s="161"/>
      <c r="AJ351" s="222"/>
      <c r="AK351" s="223"/>
    </row>
    <row r="352" spans="1:37" ht="12.75" hidden="1">
      <c r="A352" s="9"/>
      <c r="B352" s="9"/>
      <c r="C352" s="9"/>
      <c r="D352" s="13"/>
      <c r="E352" s="1"/>
      <c r="F352" s="1"/>
      <c r="G352" s="28"/>
      <c r="H352" s="157"/>
      <c r="I352" s="157"/>
      <c r="J352" s="157"/>
      <c r="K352" s="157"/>
      <c r="L352" s="163"/>
      <c r="M352" s="163"/>
      <c r="N352" s="163"/>
      <c r="O352" s="163"/>
      <c r="P352" s="163"/>
      <c r="Q352" s="163"/>
      <c r="R352" s="163"/>
      <c r="S352" s="163"/>
      <c r="T352" s="157">
        <f>SUM(R352:S352)</f>
        <v>0</v>
      </c>
      <c r="U352" s="220"/>
      <c r="V352" s="219" t="e">
        <f>SUM(U352/T352)</f>
        <v>#DIV/0!</v>
      </c>
      <c r="W352" s="157"/>
      <c r="X352" s="157"/>
      <c r="Y352" s="157"/>
      <c r="Z352" s="157"/>
      <c r="AA352" s="157"/>
      <c r="AB352" s="157"/>
      <c r="AC352" s="159"/>
      <c r="AD352" s="160"/>
      <c r="AE352" s="160"/>
      <c r="AF352" s="160"/>
      <c r="AG352" s="161"/>
      <c r="AH352" s="160"/>
      <c r="AI352" s="161"/>
      <c r="AJ352" s="222"/>
      <c r="AK352" s="223" t="e">
        <f>SUM(AJ352/AI352)</f>
        <v>#DIV/0!</v>
      </c>
    </row>
    <row r="353" spans="1:37" s="178" customFormat="1" ht="12.75">
      <c r="A353" s="57"/>
      <c r="B353" s="57"/>
      <c r="C353" s="57"/>
      <c r="D353" s="13" t="s">
        <v>509</v>
      </c>
      <c r="E353" s="1"/>
      <c r="F353" s="1"/>
      <c r="G353" s="28" t="s">
        <v>952</v>
      </c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>
        <v>2986</v>
      </c>
      <c r="T353" s="157">
        <f>SUM(R353:S353)</f>
        <v>2986</v>
      </c>
      <c r="U353" s="222">
        <v>2987</v>
      </c>
      <c r="V353" s="219">
        <f>SUM(U353/T353)</f>
        <v>1.0003348961821836</v>
      </c>
      <c r="W353" s="160"/>
      <c r="X353" s="160"/>
      <c r="Y353" s="160"/>
      <c r="Z353" s="160"/>
      <c r="AA353" s="160"/>
      <c r="AB353" s="160"/>
      <c r="AC353" s="161"/>
      <c r="AD353" s="160"/>
      <c r="AE353" s="160"/>
      <c r="AF353" s="160"/>
      <c r="AG353" s="161"/>
      <c r="AH353" s="160"/>
      <c r="AI353" s="161"/>
      <c r="AJ353" s="222"/>
      <c r="AK353" s="223"/>
    </row>
    <row r="354" spans="1:37" ht="12.75">
      <c r="A354" s="9"/>
      <c r="B354" s="2"/>
      <c r="C354" s="2"/>
      <c r="D354" s="7"/>
      <c r="E354" s="2"/>
      <c r="F354" s="2"/>
      <c r="G354" s="26" t="s">
        <v>608</v>
      </c>
      <c r="H354" s="163">
        <f>SUM(H344:H352)</f>
        <v>87304</v>
      </c>
      <c r="I354" s="163">
        <f aca="true" t="shared" si="99" ref="I354:N354">SUM(I344:I352)</f>
        <v>0</v>
      </c>
      <c r="J354" s="163">
        <f t="shared" si="99"/>
        <v>87304</v>
      </c>
      <c r="K354" s="163">
        <f t="shared" si="99"/>
        <v>0</v>
      </c>
      <c r="L354" s="163">
        <f t="shared" si="99"/>
        <v>87304</v>
      </c>
      <c r="M354" s="163">
        <f t="shared" si="99"/>
        <v>2877</v>
      </c>
      <c r="N354" s="163">
        <f t="shared" si="99"/>
        <v>90181</v>
      </c>
      <c r="O354" s="163">
        <f>SUM(O344:O352)</f>
        <v>0</v>
      </c>
      <c r="P354" s="163">
        <f>SUM(P344:P352)</f>
        <v>90181</v>
      </c>
      <c r="Q354" s="163">
        <f>SUM(Q344:Q352)</f>
        <v>0</v>
      </c>
      <c r="R354" s="163">
        <f>SUM(R344:R352)</f>
        <v>90181</v>
      </c>
      <c r="S354" s="163">
        <f>SUM(S344:S353)</f>
        <v>-32718</v>
      </c>
      <c r="T354" s="163">
        <f>SUM(T344:T353)</f>
        <v>57463</v>
      </c>
      <c r="U354" s="220">
        <f>SUM(U344:U353)</f>
        <v>52221</v>
      </c>
      <c r="V354" s="221">
        <f>SUM(U354/T354)</f>
        <v>0.9087760820005917</v>
      </c>
      <c r="W354" s="163">
        <f aca="true" t="shared" si="100" ref="W354:AB354">SUM(W349:W352)</f>
        <v>86389</v>
      </c>
      <c r="X354" s="163">
        <f t="shared" si="100"/>
        <v>0</v>
      </c>
      <c r="Y354" s="163">
        <f t="shared" si="100"/>
        <v>86389</v>
      </c>
      <c r="Z354" s="163">
        <f t="shared" si="100"/>
        <v>0</v>
      </c>
      <c r="AA354" s="163">
        <f t="shared" si="100"/>
        <v>86389</v>
      </c>
      <c r="AB354" s="163">
        <f t="shared" si="100"/>
        <v>0</v>
      </c>
      <c r="AC354" s="163">
        <f>SUM(AA354:AB354)</f>
        <v>86389</v>
      </c>
      <c r="AD354" s="163">
        <f aca="true" t="shared" si="101" ref="AD354:AJ354">SUM(AD349:AD352)</f>
        <v>0</v>
      </c>
      <c r="AE354" s="163">
        <f t="shared" si="101"/>
        <v>86389</v>
      </c>
      <c r="AF354" s="163">
        <f t="shared" si="101"/>
        <v>0</v>
      </c>
      <c r="AG354" s="163">
        <f t="shared" si="101"/>
        <v>86389</v>
      </c>
      <c r="AH354" s="163">
        <f t="shared" si="101"/>
        <v>0</v>
      </c>
      <c r="AI354" s="163">
        <f t="shared" si="101"/>
        <v>86389</v>
      </c>
      <c r="AJ354" s="220">
        <f t="shared" si="101"/>
        <v>55532</v>
      </c>
      <c r="AK354" s="221">
        <f>SUM(AJ354/AI354)</f>
        <v>0.642813321140423</v>
      </c>
    </row>
    <row r="355" spans="1:37" ht="12.75">
      <c r="A355" s="9"/>
      <c r="B355" s="2"/>
      <c r="C355" s="2"/>
      <c r="D355" s="7"/>
      <c r="E355" s="2"/>
      <c r="F355" s="2"/>
      <c r="G355" s="26"/>
      <c r="H355" s="157"/>
      <c r="I355" s="157"/>
      <c r="J355" s="157"/>
      <c r="K355" s="157"/>
      <c r="L355" s="163"/>
      <c r="M355" s="163"/>
      <c r="N355" s="163"/>
      <c r="O355" s="163"/>
      <c r="P355" s="163"/>
      <c r="Q355" s="163"/>
      <c r="R355" s="163"/>
      <c r="S355" s="163"/>
      <c r="T355" s="163"/>
      <c r="U355" s="220"/>
      <c r="V355" s="219"/>
      <c r="W355" s="157"/>
      <c r="X355" s="157"/>
      <c r="Y355" s="157"/>
      <c r="Z355" s="157"/>
      <c r="AA355" s="157"/>
      <c r="AB355" s="157"/>
      <c r="AC355" s="159"/>
      <c r="AD355" s="160"/>
      <c r="AE355" s="160"/>
      <c r="AF355" s="160"/>
      <c r="AG355" s="161"/>
      <c r="AH355" s="160"/>
      <c r="AI355" s="161"/>
      <c r="AJ355" s="222"/>
      <c r="AK355" s="223"/>
    </row>
    <row r="356" spans="1:37" ht="12.75">
      <c r="A356" s="9"/>
      <c r="B356" s="2">
        <v>31</v>
      </c>
      <c r="C356" s="2"/>
      <c r="D356" s="7"/>
      <c r="E356" s="302" t="s">
        <v>645</v>
      </c>
      <c r="F356" s="303"/>
      <c r="G356" s="303"/>
      <c r="H356" s="157"/>
      <c r="I356" s="157"/>
      <c r="J356" s="157"/>
      <c r="K356" s="157"/>
      <c r="L356" s="163"/>
      <c r="M356" s="163"/>
      <c r="N356" s="163"/>
      <c r="O356" s="163"/>
      <c r="P356" s="163"/>
      <c r="Q356" s="163"/>
      <c r="R356" s="163"/>
      <c r="S356" s="163"/>
      <c r="T356" s="163"/>
      <c r="U356" s="220"/>
      <c r="V356" s="219"/>
      <c r="W356" s="157"/>
      <c r="X356" s="157"/>
      <c r="Y356" s="157"/>
      <c r="Z356" s="157"/>
      <c r="AA356" s="157"/>
      <c r="AB356" s="157"/>
      <c r="AC356" s="159"/>
      <c r="AD356" s="160"/>
      <c r="AE356" s="160"/>
      <c r="AF356" s="160"/>
      <c r="AG356" s="161"/>
      <c r="AH356" s="160"/>
      <c r="AI356" s="161"/>
      <c r="AJ356" s="222"/>
      <c r="AK356" s="223"/>
    </row>
    <row r="357" spans="1:37" ht="12.75">
      <c r="A357" s="9"/>
      <c r="B357" s="2"/>
      <c r="C357" s="8" t="s">
        <v>498</v>
      </c>
      <c r="D357" s="7"/>
      <c r="E357" s="2"/>
      <c r="F357" s="302" t="s">
        <v>499</v>
      </c>
      <c r="G357" s="303"/>
      <c r="H357" s="157"/>
      <c r="I357" s="157"/>
      <c r="J357" s="157"/>
      <c r="K357" s="157"/>
      <c r="L357" s="163"/>
      <c r="M357" s="163"/>
      <c r="N357" s="163"/>
      <c r="O357" s="163"/>
      <c r="P357" s="163"/>
      <c r="Q357" s="163"/>
      <c r="R357" s="163"/>
      <c r="S357" s="163"/>
      <c r="T357" s="163"/>
      <c r="U357" s="220"/>
      <c r="V357" s="219"/>
      <c r="W357" s="157"/>
      <c r="X357" s="157"/>
      <c r="Y357" s="157"/>
      <c r="Z357" s="157"/>
      <c r="AA357" s="157"/>
      <c r="AB357" s="157"/>
      <c r="AC357" s="159"/>
      <c r="AD357" s="160"/>
      <c r="AE357" s="160"/>
      <c r="AF357" s="160"/>
      <c r="AG357" s="161"/>
      <c r="AH357" s="160"/>
      <c r="AI357" s="161"/>
      <c r="AJ357" s="222"/>
      <c r="AK357" s="223"/>
    </row>
    <row r="358" spans="1:37" ht="12.75">
      <c r="A358" s="9"/>
      <c r="B358" s="2"/>
      <c r="C358" s="8"/>
      <c r="D358" s="12">
        <v>1</v>
      </c>
      <c r="E358" s="2"/>
      <c r="F358" s="2"/>
      <c r="G358" s="26" t="s">
        <v>500</v>
      </c>
      <c r="H358" s="157"/>
      <c r="I358" s="157"/>
      <c r="J358" s="157"/>
      <c r="K358" s="157"/>
      <c r="L358" s="163"/>
      <c r="M358" s="163"/>
      <c r="N358" s="163"/>
      <c r="O358" s="163"/>
      <c r="P358" s="163"/>
      <c r="Q358" s="163"/>
      <c r="R358" s="163"/>
      <c r="S358" s="163"/>
      <c r="T358" s="163"/>
      <c r="U358" s="220"/>
      <c r="V358" s="219"/>
      <c r="W358" s="157"/>
      <c r="X358" s="157"/>
      <c r="Y358" s="157"/>
      <c r="Z358" s="157"/>
      <c r="AA358" s="157"/>
      <c r="AB358" s="157"/>
      <c r="AC358" s="159"/>
      <c r="AD358" s="160"/>
      <c r="AE358" s="160"/>
      <c r="AF358" s="160"/>
      <c r="AG358" s="161"/>
      <c r="AH358" s="160"/>
      <c r="AI358" s="161"/>
      <c r="AJ358" s="222"/>
      <c r="AK358" s="223"/>
    </row>
    <row r="359" spans="1:37" ht="12.75">
      <c r="A359" s="9"/>
      <c r="B359" s="2"/>
      <c r="C359" s="8"/>
      <c r="D359" s="10" t="s">
        <v>501</v>
      </c>
      <c r="E359" s="9"/>
      <c r="F359" s="9"/>
      <c r="G359" s="73" t="s">
        <v>859</v>
      </c>
      <c r="H359" s="157"/>
      <c r="I359" s="157"/>
      <c r="J359" s="157"/>
      <c r="K359" s="157"/>
      <c r="L359" s="163"/>
      <c r="M359" s="163"/>
      <c r="N359" s="163"/>
      <c r="O359" s="163"/>
      <c r="P359" s="163"/>
      <c r="Q359" s="163"/>
      <c r="R359" s="163"/>
      <c r="S359" s="163"/>
      <c r="T359" s="163"/>
      <c r="U359" s="220"/>
      <c r="V359" s="219"/>
      <c r="W359" s="157">
        <v>1850</v>
      </c>
      <c r="X359" s="157"/>
      <c r="Y359" s="157">
        <f>SUM(W359:X359)</f>
        <v>1850</v>
      </c>
      <c r="Z359" s="157"/>
      <c r="AA359" s="157">
        <f>SUM(Y359:Z359)</f>
        <v>1850</v>
      </c>
      <c r="AB359" s="157"/>
      <c r="AC359" s="157">
        <f>SUM(AA359:AB359)</f>
        <v>1850</v>
      </c>
      <c r="AD359" s="160"/>
      <c r="AE359" s="160">
        <f>SUM(AC359:AD359)</f>
        <v>1850</v>
      </c>
      <c r="AF359" s="160"/>
      <c r="AG359" s="160">
        <f>SUM(AE359:AF359)</f>
        <v>1850</v>
      </c>
      <c r="AH359" s="160"/>
      <c r="AI359" s="160">
        <f>SUM(AG359:AH359)</f>
        <v>1850</v>
      </c>
      <c r="AJ359" s="222">
        <v>750</v>
      </c>
      <c r="AK359" s="223">
        <f>SUM(AJ359/AI359)</f>
        <v>0.40540540540540543</v>
      </c>
    </row>
    <row r="360" spans="1:37" ht="12.75">
      <c r="A360" s="9"/>
      <c r="B360" s="9"/>
      <c r="C360" s="9"/>
      <c r="D360" s="7" t="s">
        <v>535</v>
      </c>
      <c r="E360" s="2"/>
      <c r="F360" s="2"/>
      <c r="G360" s="26" t="s">
        <v>536</v>
      </c>
      <c r="H360" s="157"/>
      <c r="I360" s="157"/>
      <c r="J360" s="157"/>
      <c r="K360" s="157"/>
      <c r="L360" s="163"/>
      <c r="M360" s="163"/>
      <c r="N360" s="163"/>
      <c r="O360" s="163"/>
      <c r="P360" s="163"/>
      <c r="Q360" s="163"/>
      <c r="R360" s="163"/>
      <c r="S360" s="163"/>
      <c r="T360" s="163"/>
      <c r="U360" s="220"/>
      <c r="V360" s="219"/>
      <c r="W360" s="157"/>
      <c r="X360" s="157"/>
      <c r="Y360" s="157"/>
      <c r="Z360" s="157"/>
      <c r="AA360" s="157"/>
      <c r="AB360" s="157"/>
      <c r="AC360" s="159"/>
      <c r="AD360" s="160"/>
      <c r="AE360" s="160"/>
      <c r="AF360" s="160"/>
      <c r="AG360" s="161"/>
      <c r="AH360" s="160"/>
      <c r="AI360" s="161"/>
      <c r="AJ360" s="222"/>
      <c r="AK360" s="223"/>
    </row>
    <row r="361" spans="1:37" ht="12.75">
      <c r="A361" s="9"/>
      <c r="B361" s="9"/>
      <c r="C361" s="9"/>
      <c r="D361" s="10" t="s">
        <v>537</v>
      </c>
      <c r="E361" s="9"/>
      <c r="F361" s="9"/>
      <c r="G361" s="27" t="s">
        <v>538</v>
      </c>
      <c r="H361" s="157">
        <v>40</v>
      </c>
      <c r="I361" s="157"/>
      <c r="J361" s="157">
        <f>SUM(H361:I361)</f>
        <v>40</v>
      </c>
      <c r="K361" s="157"/>
      <c r="L361" s="157">
        <f>SUM(J361:K361)</f>
        <v>40</v>
      </c>
      <c r="M361" s="157"/>
      <c r="N361" s="157">
        <f>SUM(L361:M361)</f>
        <v>40</v>
      </c>
      <c r="O361" s="157"/>
      <c r="P361" s="157">
        <f>SUM(N361:O361)</f>
        <v>40</v>
      </c>
      <c r="Q361" s="157"/>
      <c r="R361" s="157">
        <f>SUM(P361:Q361)</f>
        <v>40</v>
      </c>
      <c r="S361" s="157"/>
      <c r="T361" s="157">
        <f>SUM(R361:S361)</f>
        <v>40</v>
      </c>
      <c r="U361" s="218"/>
      <c r="V361" s="219">
        <f>SUM(U361/T361)</f>
        <v>0</v>
      </c>
      <c r="W361" s="157"/>
      <c r="X361" s="157"/>
      <c r="Y361" s="157"/>
      <c r="Z361" s="157"/>
      <c r="AA361" s="157"/>
      <c r="AB361" s="157"/>
      <c r="AC361" s="159"/>
      <c r="AD361" s="160"/>
      <c r="AE361" s="160"/>
      <c r="AF361" s="160"/>
      <c r="AG361" s="161"/>
      <c r="AH361" s="160"/>
      <c r="AI361" s="161"/>
      <c r="AJ361" s="222"/>
      <c r="AK361" s="223"/>
    </row>
    <row r="362" spans="1:37" ht="12.75">
      <c r="A362" s="9"/>
      <c r="B362" s="9"/>
      <c r="C362" s="9"/>
      <c r="D362" s="10" t="s">
        <v>539</v>
      </c>
      <c r="E362" s="9"/>
      <c r="F362" s="9"/>
      <c r="G362" s="27" t="s">
        <v>540</v>
      </c>
      <c r="H362" s="157">
        <v>10</v>
      </c>
      <c r="I362" s="157"/>
      <c r="J362" s="157">
        <f>SUM(H362:I362)</f>
        <v>10</v>
      </c>
      <c r="K362" s="157"/>
      <c r="L362" s="157">
        <f>SUM(J362:K362)</f>
        <v>10</v>
      </c>
      <c r="M362" s="157"/>
      <c r="N362" s="157">
        <f>SUM(L362:M362)</f>
        <v>10</v>
      </c>
      <c r="O362" s="157"/>
      <c r="P362" s="157">
        <f>SUM(N362:O362)</f>
        <v>10</v>
      </c>
      <c r="Q362" s="157"/>
      <c r="R362" s="157">
        <f>SUM(P362:Q362)</f>
        <v>10</v>
      </c>
      <c r="S362" s="157"/>
      <c r="T362" s="157">
        <f>SUM(R362:S362)</f>
        <v>10</v>
      </c>
      <c r="U362" s="218"/>
      <c r="V362" s="219">
        <f>SUM(U362/T362)</f>
        <v>0</v>
      </c>
      <c r="W362" s="157"/>
      <c r="X362" s="157"/>
      <c r="Y362" s="157"/>
      <c r="Z362" s="157"/>
      <c r="AA362" s="157"/>
      <c r="AB362" s="157"/>
      <c r="AC362" s="159"/>
      <c r="AD362" s="160"/>
      <c r="AE362" s="160"/>
      <c r="AF362" s="160"/>
      <c r="AG362" s="161"/>
      <c r="AH362" s="160"/>
      <c r="AI362" s="161"/>
      <c r="AJ362" s="222"/>
      <c r="AK362" s="223"/>
    </row>
    <row r="363" spans="1:37" ht="12.75">
      <c r="A363" s="9"/>
      <c r="B363" s="9"/>
      <c r="C363" s="9"/>
      <c r="D363" s="10" t="s">
        <v>541</v>
      </c>
      <c r="E363" s="9"/>
      <c r="F363" s="9"/>
      <c r="G363" s="27" t="s">
        <v>542</v>
      </c>
      <c r="H363" s="157">
        <v>1739</v>
      </c>
      <c r="I363" s="157">
        <v>-140</v>
      </c>
      <c r="J363" s="157">
        <f>SUM(H363:I363)</f>
        <v>1599</v>
      </c>
      <c r="K363" s="157"/>
      <c r="L363" s="157">
        <f>SUM(J363:K363)</f>
        <v>1599</v>
      </c>
      <c r="M363" s="157"/>
      <c r="N363" s="157">
        <f>SUM(L363:M363)</f>
        <v>1599</v>
      </c>
      <c r="O363" s="157"/>
      <c r="P363" s="157">
        <f>SUM(N363:O363)</f>
        <v>1599</v>
      </c>
      <c r="Q363" s="157"/>
      <c r="R363" s="157">
        <f>SUM(P363:Q363)</f>
        <v>1599</v>
      </c>
      <c r="S363" s="157">
        <v>-940</v>
      </c>
      <c r="T363" s="157">
        <f>SUM(R363:S363)</f>
        <v>659</v>
      </c>
      <c r="U363" s="218"/>
      <c r="V363" s="219">
        <f>SUM(U363/T363)</f>
        <v>0</v>
      </c>
      <c r="W363" s="157"/>
      <c r="X363" s="157"/>
      <c r="Y363" s="157"/>
      <c r="Z363" s="157"/>
      <c r="AA363" s="157"/>
      <c r="AB363" s="157"/>
      <c r="AC363" s="159"/>
      <c r="AD363" s="160"/>
      <c r="AE363" s="160"/>
      <c r="AF363" s="160"/>
      <c r="AG363" s="161"/>
      <c r="AH363" s="160"/>
      <c r="AI363" s="161"/>
      <c r="AJ363" s="222"/>
      <c r="AK363" s="223"/>
    </row>
    <row r="364" spans="1:37" ht="12.75">
      <c r="A364" s="9"/>
      <c r="B364" s="9"/>
      <c r="C364" s="9"/>
      <c r="D364" s="25" t="s">
        <v>547</v>
      </c>
      <c r="E364" s="9"/>
      <c r="F364" s="302" t="s">
        <v>570</v>
      </c>
      <c r="G364" s="303"/>
      <c r="H364" s="157"/>
      <c r="I364" s="157"/>
      <c r="J364" s="157"/>
      <c r="K364" s="157"/>
      <c r="L364" s="163"/>
      <c r="M364" s="163"/>
      <c r="N364" s="157"/>
      <c r="O364" s="157"/>
      <c r="P364" s="157"/>
      <c r="Q364" s="157"/>
      <c r="R364" s="157"/>
      <c r="S364" s="157"/>
      <c r="T364" s="157"/>
      <c r="U364" s="218"/>
      <c r="V364" s="219"/>
      <c r="W364" s="157"/>
      <c r="X364" s="157"/>
      <c r="Y364" s="157"/>
      <c r="Z364" s="157"/>
      <c r="AA364" s="157"/>
      <c r="AB364" s="157"/>
      <c r="AC364" s="159"/>
      <c r="AD364" s="160"/>
      <c r="AE364" s="160"/>
      <c r="AF364" s="160"/>
      <c r="AG364" s="161"/>
      <c r="AH364" s="160"/>
      <c r="AI364" s="161"/>
      <c r="AJ364" s="222"/>
      <c r="AK364" s="223"/>
    </row>
    <row r="365" spans="1:37" ht="12.75">
      <c r="A365" s="9"/>
      <c r="B365" s="9"/>
      <c r="C365" s="9"/>
      <c r="D365" s="10" t="s">
        <v>549</v>
      </c>
      <c r="E365" s="9"/>
      <c r="F365" s="9"/>
      <c r="G365" s="26" t="s">
        <v>572</v>
      </c>
      <c r="H365" s="157"/>
      <c r="I365" s="157"/>
      <c r="J365" s="157"/>
      <c r="K365" s="157"/>
      <c r="L365" s="163"/>
      <c r="M365" s="163"/>
      <c r="N365" s="163"/>
      <c r="O365" s="163"/>
      <c r="P365" s="163"/>
      <c r="Q365" s="163"/>
      <c r="R365" s="163"/>
      <c r="S365" s="163"/>
      <c r="T365" s="163"/>
      <c r="U365" s="220"/>
      <c r="V365" s="219"/>
      <c r="W365" s="157"/>
      <c r="X365" s="157"/>
      <c r="Y365" s="157"/>
      <c r="Z365" s="157"/>
      <c r="AA365" s="157"/>
      <c r="AB365" s="157"/>
      <c r="AC365" s="159"/>
      <c r="AD365" s="160"/>
      <c r="AE365" s="160"/>
      <c r="AF365" s="160"/>
      <c r="AG365" s="161"/>
      <c r="AH365" s="160"/>
      <c r="AI365" s="161"/>
      <c r="AJ365" s="222"/>
      <c r="AK365" s="223"/>
    </row>
    <row r="366" spans="1:37" ht="12.75">
      <c r="A366" s="9"/>
      <c r="B366" s="9"/>
      <c r="C366" s="9"/>
      <c r="D366" s="10" t="s">
        <v>598</v>
      </c>
      <c r="E366" s="9"/>
      <c r="F366" s="9"/>
      <c r="G366" s="71" t="s">
        <v>860</v>
      </c>
      <c r="H366" s="157"/>
      <c r="I366" s="157"/>
      <c r="J366" s="157"/>
      <c r="K366" s="157"/>
      <c r="L366" s="163"/>
      <c r="M366" s="163"/>
      <c r="N366" s="163"/>
      <c r="O366" s="163"/>
      <c r="P366" s="163"/>
      <c r="Q366" s="163"/>
      <c r="R366" s="163"/>
      <c r="S366" s="163"/>
      <c r="T366" s="163"/>
      <c r="U366" s="220"/>
      <c r="V366" s="219"/>
      <c r="W366" s="157">
        <v>3500</v>
      </c>
      <c r="X366" s="157"/>
      <c r="Y366" s="157">
        <f>SUM(W366:X366)</f>
        <v>3500</v>
      </c>
      <c r="Z366" s="157"/>
      <c r="AA366" s="157">
        <f>SUM(Y366:Z366)</f>
        <v>3500</v>
      </c>
      <c r="AB366" s="157">
        <v>-847</v>
      </c>
      <c r="AC366" s="157">
        <f>SUM(AA366:AB366)</f>
        <v>2653</v>
      </c>
      <c r="AD366" s="160"/>
      <c r="AE366" s="160">
        <f>SUM(AC366:AD366)</f>
        <v>2653</v>
      </c>
      <c r="AF366" s="160"/>
      <c r="AG366" s="160">
        <f>SUM(AE366:AF366)</f>
        <v>2653</v>
      </c>
      <c r="AH366" s="160">
        <v>810</v>
      </c>
      <c r="AI366" s="160">
        <f>SUM(AG366:AH366)</f>
        <v>3463</v>
      </c>
      <c r="AJ366" s="222"/>
      <c r="AK366" s="223">
        <f>SUM(AJ366/AI366)</f>
        <v>0</v>
      </c>
    </row>
    <row r="367" spans="1:37" ht="12.75">
      <c r="A367" s="9"/>
      <c r="B367" s="9"/>
      <c r="C367" s="9"/>
      <c r="D367" s="10" t="s">
        <v>551</v>
      </c>
      <c r="E367" s="9"/>
      <c r="F367" s="9"/>
      <c r="G367" s="26" t="s">
        <v>585</v>
      </c>
      <c r="H367" s="157"/>
      <c r="I367" s="157"/>
      <c r="J367" s="157"/>
      <c r="K367" s="157"/>
      <c r="L367" s="163"/>
      <c r="M367" s="163"/>
      <c r="N367" s="163"/>
      <c r="O367" s="163"/>
      <c r="P367" s="163"/>
      <c r="Q367" s="163"/>
      <c r="R367" s="163"/>
      <c r="S367" s="163"/>
      <c r="T367" s="163"/>
      <c r="U367" s="220"/>
      <c r="V367" s="219"/>
      <c r="W367" s="157"/>
      <c r="X367" s="157"/>
      <c r="Y367" s="157"/>
      <c r="Z367" s="157"/>
      <c r="AA367" s="157"/>
      <c r="AB367" s="157"/>
      <c r="AC367" s="159"/>
      <c r="AD367" s="160"/>
      <c r="AE367" s="160"/>
      <c r="AF367" s="160"/>
      <c r="AG367" s="161"/>
      <c r="AH367" s="160"/>
      <c r="AI367" s="161"/>
      <c r="AJ367" s="222"/>
      <c r="AK367" s="223"/>
    </row>
    <row r="368" spans="1:37" ht="12.75">
      <c r="A368" s="9"/>
      <c r="B368" s="9"/>
      <c r="C368" s="9"/>
      <c r="D368" s="10" t="s">
        <v>553</v>
      </c>
      <c r="E368" s="9"/>
      <c r="F368" s="9"/>
      <c r="G368" s="71" t="s">
        <v>860</v>
      </c>
      <c r="H368" s="157">
        <v>3500</v>
      </c>
      <c r="I368" s="157"/>
      <c r="J368" s="157">
        <f>SUM(H368:I368)</f>
        <v>3500</v>
      </c>
      <c r="K368" s="157"/>
      <c r="L368" s="157">
        <f>SUM(J368:K368)</f>
        <v>3500</v>
      </c>
      <c r="M368" s="157">
        <v>-847</v>
      </c>
      <c r="N368" s="157">
        <f>SUM(L368:M368)</f>
        <v>2653</v>
      </c>
      <c r="O368" s="157"/>
      <c r="P368" s="157">
        <f>SUM(N368:O368)</f>
        <v>2653</v>
      </c>
      <c r="Q368" s="157"/>
      <c r="R368" s="157">
        <f>SUM(P368:Q368)</f>
        <v>2653</v>
      </c>
      <c r="S368" s="157">
        <v>810</v>
      </c>
      <c r="T368" s="157">
        <f>SUM(R368:S368)</f>
        <v>3463</v>
      </c>
      <c r="U368" s="218">
        <v>37</v>
      </c>
      <c r="V368" s="219">
        <f>SUM(U368/T368)</f>
        <v>0.010684377707190298</v>
      </c>
      <c r="W368" s="157"/>
      <c r="X368" s="157"/>
      <c r="Y368" s="157"/>
      <c r="Z368" s="157"/>
      <c r="AA368" s="157"/>
      <c r="AB368" s="157"/>
      <c r="AC368" s="159"/>
      <c r="AD368" s="160"/>
      <c r="AE368" s="160"/>
      <c r="AF368" s="160"/>
      <c r="AG368" s="161"/>
      <c r="AH368" s="160"/>
      <c r="AI368" s="161"/>
      <c r="AJ368" s="222"/>
      <c r="AK368" s="223"/>
    </row>
    <row r="369" spans="1:37" ht="24" customHeight="1">
      <c r="A369" s="9"/>
      <c r="B369" s="1"/>
      <c r="C369" s="1"/>
      <c r="D369" s="13" t="s">
        <v>646</v>
      </c>
      <c r="E369" s="1"/>
      <c r="F369" s="1"/>
      <c r="G369" s="41" t="s">
        <v>941</v>
      </c>
      <c r="H369" s="157"/>
      <c r="I369" s="157">
        <v>140</v>
      </c>
      <c r="J369" s="157">
        <f>SUM(H369:I369)</f>
        <v>140</v>
      </c>
      <c r="K369" s="157"/>
      <c r="L369" s="157">
        <f>SUM(J369:K369)</f>
        <v>140</v>
      </c>
      <c r="M369" s="157"/>
      <c r="N369" s="157">
        <f>SUM(L369:M369)</f>
        <v>140</v>
      </c>
      <c r="O369" s="157"/>
      <c r="P369" s="157">
        <f>SUM(N369:O369)</f>
        <v>140</v>
      </c>
      <c r="Q369" s="157"/>
      <c r="R369" s="157">
        <f>SUM(P369:Q369)</f>
        <v>140</v>
      </c>
      <c r="S369" s="157"/>
      <c r="T369" s="157">
        <f>SUM(R369:S369)</f>
        <v>140</v>
      </c>
      <c r="U369" s="218">
        <v>140</v>
      </c>
      <c r="V369" s="219">
        <f>SUM(U369/T369)</f>
        <v>1</v>
      </c>
      <c r="W369" s="157"/>
      <c r="X369" s="157"/>
      <c r="Y369" s="157"/>
      <c r="Z369" s="157"/>
      <c r="AA369" s="157"/>
      <c r="AB369" s="157"/>
      <c r="AC369" s="159"/>
      <c r="AD369" s="160"/>
      <c r="AE369" s="160"/>
      <c r="AF369" s="160"/>
      <c r="AG369" s="161"/>
      <c r="AH369" s="160"/>
      <c r="AI369" s="161"/>
      <c r="AJ369" s="222"/>
      <c r="AK369" s="223"/>
    </row>
    <row r="370" spans="1:37" ht="24" customHeight="1">
      <c r="A370" s="9"/>
      <c r="B370" s="1"/>
      <c r="C370" s="1"/>
      <c r="D370" s="13" t="s">
        <v>950</v>
      </c>
      <c r="E370" s="1"/>
      <c r="F370" s="1"/>
      <c r="G370" s="41" t="s">
        <v>951</v>
      </c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>
        <v>591</v>
      </c>
      <c r="T370" s="157">
        <f>SUM(R370:S370)</f>
        <v>591</v>
      </c>
      <c r="U370" s="218">
        <v>591</v>
      </c>
      <c r="V370" s="219">
        <f>SUM(U370/T370)</f>
        <v>1</v>
      </c>
      <c r="W370" s="157"/>
      <c r="X370" s="157"/>
      <c r="Y370" s="157"/>
      <c r="Z370" s="157"/>
      <c r="AA370" s="157"/>
      <c r="AB370" s="157"/>
      <c r="AC370" s="159"/>
      <c r="AD370" s="160"/>
      <c r="AE370" s="160"/>
      <c r="AF370" s="160"/>
      <c r="AG370" s="161"/>
      <c r="AH370" s="160"/>
      <c r="AI370" s="161"/>
      <c r="AJ370" s="222"/>
      <c r="AK370" s="223"/>
    </row>
    <row r="371" spans="1:37" ht="12.75">
      <c r="A371" s="9"/>
      <c r="B371" s="2"/>
      <c r="C371" s="2"/>
      <c r="D371" s="7"/>
      <c r="E371" s="2"/>
      <c r="F371" s="2"/>
      <c r="G371" s="26" t="s">
        <v>608</v>
      </c>
      <c r="H371" s="163">
        <f>SUM(H361:H370)</f>
        <v>5289</v>
      </c>
      <c r="I371" s="163">
        <f aca="true" t="shared" si="102" ref="I371:U371">SUM(I361:I370)</f>
        <v>0</v>
      </c>
      <c r="J371" s="163">
        <f t="shared" si="102"/>
        <v>5289</v>
      </c>
      <c r="K371" s="163">
        <f t="shared" si="102"/>
        <v>0</v>
      </c>
      <c r="L371" s="163">
        <f t="shared" si="102"/>
        <v>5289</v>
      </c>
      <c r="M371" s="163">
        <f t="shared" si="102"/>
        <v>-847</v>
      </c>
      <c r="N371" s="163">
        <f t="shared" si="102"/>
        <v>4442</v>
      </c>
      <c r="O371" s="163">
        <f t="shared" si="102"/>
        <v>0</v>
      </c>
      <c r="P371" s="163">
        <f t="shared" si="102"/>
        <v>4442</v>
      </c>
      <c r="Q371" s="163">
        <f t="shared" si="102"/>
        <v>0</v>
      </c>
      <c r="R371" s="163">
        <f t="shared" si="102"/>
        <v>4442</v>
      </c>
      <c r="S371" s="163">
        <f t="shared" si="102"/>
        <v>461</v>
      </c>
      <c r="T371" s="163">
        <f t="shared" si="102"/>
        <v>4903</v>
      </c>
      <c r="U371" s="220">
        <f t="shared" si="102"/>
        <v>768</v>
      </c>
      <c r="V371" s="221">
        <f>SUM(U371/T371)</f>
        <v>0.1566387925759739</v>
      </c>
      <c r="W371" s="163">
        <f aca="true" t="shared" si="103" ref="W371:AB371">SUM(W359:W369)</f>
        <v>5350</v>
      </c>
      <c r="X371" s="163">
        <f t="shared" si="103"/>
        <v>0</v>
      </c>
      <c r="Y371" s="163">
        <f t="shared" si="103"/>
        <v>5350</v>
      </c>
      <c r="Z371" s="163">
        <f t="shared" si="103"/>
        <v>0</v>
      </c>
      <c r="AA371" s="163">
        <f t="shared" si="103"/>
        <v>5350</v>
      </c>
      <c r="AB371" s="163">
        <f t="shared" si="103"/>
        <v>-847</v>
      </c>
      <c r="AC371" s="163">
        <f>SUM(AA371:AB371)</f>
        <v>4503</v>
      </c>
      <c r="AD371" s="163">
        <f aca="true" t="shared" si="104" ref="AD371:AJ371">SUM(AD359:AD369)</f>
        <v>0</v>
      </c>
      <c r="AE371" s="163">
        <f t="shared" si="104"/>
        <v>4503</v>
      </c>
      <c r="AF371" s="163">
        <f t="shared" si="104"/>
        <v>0</v>
      </c>
      <c r="AG371" s="163">
        <f t="shared" si="104"/>
        <v>4503</v>
      </c>
      <c r="AH371" s="163">
        <f t="shared" si="104"/>
        <v>810</v>
      </c>
      <c r="AI371" s="163">
        <f t="shared" si="104"/>
        <v>5313</v>
      </c>
      <c r="AJ371" s="220">
        <f t="shared" si="104"/>
        <v>750</v>
      </c>
      <c r="AK371" s="221">
        <f>SUM(AJ371/AI371)</f>
        <v>0.1411631846414455</v>
      </c>
    </row>
    <row r="372" spans="1:37" ht="12.75">
      <c r="A372" s="9"/>
      <c r="B372" s="2"/>
      <c r="C372" s="2"/>
      <c r="D372" s="7"/>
      <c r="E372" s="2"/>
      <c r="F372" s="2"/>
      <c r="G372" s="26"/>
      <c r="H372" s="157"/>
      <c r="I372" s="157"/>
      <c r="J372" s="157"/>
      <c r="K372" s="157"/>
      <c r="L372" s="163"/>
      <c r="M372" s="163"/>
      <c r="N372" s="163"/>
      <c r="O372" s="163"/>
      <c r="P372" s="163"/>
      <c r="Q372" s="163"/>
      <c r="R372" s="163"/>
      <c r="S372" s="163"/>
      <c r="T372" s="163"/>
      <c r="U372" s="220"/>
      <c r="V372" s="219"/>
      <c r="W372" s="157"/>
      <c r="X372" s="157"/>
      <c r="Y372" s="157"/>
      <c r="Z372" s="157"/>
      <c r="AA372" s="157"/>
      <c r="AB372" s="157"/>
      <c r="AC372" s="159"/>
      <c r="AD372" s="160"/>
      <c r="AE372" s="160"/>
      <c r="AF372" s="160"/>
      <c r="AG372" s="161"/>
      <c r="AH372" s="160"/>
      <c r="AI372" s="161"/>
      <c r="AJ372" s="222"/>
      <c r="AK372" s="223"/>
    </row>
    <row r="373" spans="1:37" ht="12.75">
      <c r="A373" s="9"/>
      <c r="B373" s="2">
        <v>32</v>
      </c>
      <c r="C373" s="2"/>
      <c r="D373" s="7"/>
      <c r="E373" s="302" t="s">
        <v>647</v>
      </c>
      <c r="F373" s="303"/>
      <c r="G373" s="303"/>
      <c r="H373" s="157"/>
      <c r="I373" s="157"/>
      <c r="J373" s="157"/>
      <c r="K373" s="157"/>
      <c r="L373" s="163"/>
      <c r="M373" s="163"/>
      <c r="N373" s="163"/>
      <c r="O373" s="163"/>
      <c r="P373" s="163"/>
      <c r="Q373" s="163"/>
      <c r="R373" s="163"/>
      <c r="S373" s="163"/>
      <c r="T373" s="163"/>
      <c r="U373" s="220"/>
      <c r="V373" s="219"/>
      <c r="W373" s="157"/>
      <c r="X373" s="157"/>
      <c r="Y373" s="157"/>
      <c r="Z373" s="157"/>
      <c r="AA373" s="157"/>
      <c r="AB373" s="157"/>
      <c r="AC373" s="159"/>
      <c r="AD373" s="160"/>
      <c r="AE373" s="160"/>
      <c r="AF373" s="160"/>
      <c r="AG373" s="161"/>
      <c r="AH373" s="160"/>
      <c r="AI373" s="161"/>
      <c r="AJ373" s="222"/>
      <c r="AK373" s="223"/>
    </row>
    <row r="374" spans="1:37" ht="12.75">
      <c r="A374" s="9"/>
      <c r="B374" s="2"/>
      <c r="C374" s="8" t="s">
        <v>498</v>
      </c>
      <c r="D374" s="7"/>
      <c r="E374" s="2"/>
      <c r="F374" s="302" t="s">
        <v>499</v>
      </c>
      <c r="G374" s="303"/>
      <c r="H374" s="157"/>
      <c r="I374" s="157"/>
      <c r="J374" s="157"/>
      <c r="K374" s="157"/>
      <c r="L374" s="163"/>
      <c r="M374" s="163"/>
      <c r="N374" s="163"/>
      <c r="O374" s="163"/>
      <c r="P374" s="163"/>
      <c r="Q374" s="163"/>
      <c r="R374" s="163"/>
      <c r="S374" s="163"/>
      <c r="T374" s="163"/>
      <c r="U374" s="220"/>
      <c r="V374" s="219"/>
      <c r="W374" s="157"/>
      <c r="X374" s="157"/>
      <c r="Y374" s="157"/>
      <c r="Z374" s="157"/>
      <c r="AA374" s="157"/>
      <c r="AB374" s="157"/>
      <c r="AC374" s="159"/>
      <c r="AD374" s="160"/>
      <c r="AE374" s="160"/>
      <c r="AF374" s="160"/>
      <c r="AG374" s="161"/>
      <c r="AH374" s="160"/>
      <c r="AI374" s="161"/>
      <c r="AJ374" s="222"/>
      <c r="AK374" s="223"/>
    </row>
    <row r="375" spans="1:37" ht="12.75">
      <c r="A375" s="9"/>
      <c r="B375" s="2"/>
      <c r="C375" s="8"/>
      <c r="D375" s="12">
        <v>1</v>
      </c>
      <c r="E375" s="2"/>
      <c r="F375" s="2"/>
      <c r="G375" s="26" t="s">
        <v>500</v>
      </c>
      <c r="H375" s="157"/>
      <c r="I375" s="157"/>
      <c r="J375" s="157"/>
      <c r="K375" s="157"/>
      <c r="L375" s="163"/>
      <c r="M375" s="163"/>
      <c r="N375" s="163"/>
      <c r="O375" s="163"/>
      <c r="P375" s="163"/>
      <c r="Q375" s="163"/>
      <c r="R375" s="163"/>
      <c r="S375" s="163"/>
      <c r="T375" s="163"/>
      <c r="U375" s="220"/>
      <c r="V375" s="219"/>
      <c r="W375" s="157"/>
      <c r="X375" s="157"/>
      <c r="Y375" s="157"/>
      <c r="Z375" s="157"/>
      <c r="AA375" s="157"/>
      <c r="AB375" s="157"/>
      <c r="AC375" s="159"/>
      <c r="AD375" s="160"/>
      <c r="AE375" s="160"/>
      <c r="AF375" s="160"/>
      <c r="AG375" s="161"/>
      <c r="AH375" s="160"/>
      <c r="AI375" s="161"/>
      <c r="AJ375" s="222"/>
      <c r="AK375" s="223"/>
    </row>
    <row r="376" spans="1:37" ht="12.75">
      <c r="A376" s="9"/>
      <c r="B376" s="2"/>
      <c r="C376" s="8"/>
      <c r="D376" s="10" t="s">
        <v>501</v>
      </c>
      <c r="E376" s="9"/>
      <c r="F376" s="9"/>
      <c r="G376" s="27" t="s">
        <v>502</v>
      </c>
      <c r="H376" s="157"/>
      <c r="I376" s="157"/>
      <c r="J376" s="157"/>
      <c r="K376" s="157"/>
      <c r="L376" s="163"/>
      <c r="M376" s="163"/>
      <c r="N376" s="163"/>
      <c r="O376" s="163"/>
      <c r="P376" s="163"/>
      <c r="Q376" s="163"/>
      <c r="R376" s="163"/>
      <c r="S376" s="163"/>
      <c r="T376" s="163"/>
      <c r="U376" s="220"/>
      <c r="V376" s="219"/>
      <c r="W376" s="157">
        <v>953</v>
      </c>
      <c r="X376" s="157"/>
      <c r="Y376" s="157">
        <f>SUM(W376:X376)</f>
        <v>953</v>
      </c>
      <c r="Z376" s="157"/>
      <c r="AA376" s="157">
        <f>SUM(Y376:Z376)</f>
        <v>953</v>
      </c>
      <c r="AB376" s="157"/>
      <c r="AC376" s="157">
        <f>SUM(AA376:AB376)</f>
        <v>953</v>
      </c>
      <c r="AD376" s="160"/>
      <c r="AE376" s="160">
        <f>SUM(AC376:AD376)</f>
        <v>953</v>
      </c>
      <c r="AF376" s="160"/>
      <c r="AG376" s="160">
        <f>SUM(AE376:AF376)</f>
        <v>953</v>
      </c>
      <c r="AH376" s="160"/>
      <c r="AI376" s="160">
        <f>SUM(AG376:AH376)</f>
        <v>953</v>
      </c>
      <c r="AJ376" s="222">
        <v>389</v>
      </c>
      <c r="AK376" s="223">
        <f>SUM(AJ376/AI376)</f>
        <v>0.40818467995802726</v>
      </c>
    </row>
    <row r="377" spans="1:37" ht="12.75">
      <c r="A377" s="9"/>
      <c r="B377" s="9"/>
      <c r="C377" s="9"/>
      <c r="D377" s="7" t="s">
        <v>535</v>
      </c>
      <c r="E377" s="2"/>
      <c r="F377" s="2"/>
      <c r="G377" s="26" t="s">
        <v>536</v>
      </c>
      <c r="H377" s="157"/>
      <c r="I377" s="157"/>
      <c r="J377" s="157"/>
      <c r="K377" s="157"/>
      <c r="L377" s="163"/>
      <c r="M377" s="163"/>
      <c r="N377" s="163"/>
      <c r="O377" s="163"/>
      <c r="P377" s="163"/>
      <c r="Q377" s="163"/>
      <c r="R377" s="163"/>
      <c r="S377" s="163"/>
      <c r="T377" s="163"/>
      <c r="U377" s="220"/>
      <c r="V377" s="219"/>
      <c r="W377" s="157"/>
      <c r="X377" s="157"/>
      <c r="Y377" s="157"/>
      <c r="Z377" s="157"/>
      <c r="AA377" s="157"/>
      <c r="AB377" s="157"/>
      <c r="AC377" s="159"/>
      <c r="AD377" s="160"/>
      <c r="AE377" s="160"/>
      <c r="AF377" s="160"/>
      <c r="AG377" s="161"/>
      <c r="AH377" s="160"/>
      <c r="AI377" s="161"/>
      <c r="AJ377" s="222"/>
      <c r="AK377" s="223"/>
    </row>
    <row r="378" spans="1:37" ht="12.75">
      <c r="A378" s="9"/>
      <c r="B378" s="9"/>
      <c r="C378" s="9"/>
      <c r="D378" s="10" t="s">
        <v>541</v>
      </c>
      <c r="E378" s="9"/>
      <c r="F378" s="9"/>
      <c r="G378" s="27" t="s">
        <v>542</v>
      </c>
      <c r="H378" s="157">
        <v>800</v>
      </c>
      <c r="I378" s="157"/>
      <c r="J378" s="157">
        <f>SUM(H378:I378)</f>
        <v>800</v>
      </c>
      <c r="K378" s="157"/>
      <c r="L378" s="157">
        <f>SUM(J378:K378)</f>
        <v>800</v>
      </c>
      <c r="M378" s="157"/>
      <c r="N378" s="157">
        <f>SUM(L378:M378)</f>
        <v>800</v>
      </c>
      <c r="O378" s="157"/>
      <c r="P378" s="157">
        <f>SUM(N378:O378)</f>
        <v>800</v>
      </c>
      <c r="Q378" s="157"/>
      <c r="R378" s="157">
        <f>SUM(P378:Q378)</f>
        <v>800</v>
      </c>
      <c r="S378" s="157"/>
      <c r="T378" s="157">
        <f>SUM(R378:S378)</f>
        <v>800</v>
      </c>
      <c r="U378" s="218"/>
      <c r="V378" s="219">
        <f>SUM(U378/T378)</f>
        <v>0</v>
      </c>
      <c r="W378" s="157"/>
      <c r="X378" s="157"/>
      <c r="Y378" s="157"/>
      <c r="Z378" s="157"/>
      <c r="AA378" s="157"/>
      <c r="AB378" s="157"/>
      <c r="AC378" s="159"/>
      <c r="AD378" s="160"/>
      <c r="AE378" s="160"/>
      <c r="AF378" s="160"/>
      <c r="AG378" s="161"/>
      <c r="AH378" s="160"/>
      <c r="AI378" s="161"/>
      <c r="AJ378" s="222"/>
      <c r="AK378" s="223"/>
    </row>
    <row r="379" spans="1:37" ht="12.75" hidden="1">
      <c r="A379" s="9"/>
      <c r="B379" s="1"/>
      <c r="C379" s="1"/>
      <c r="D379" s="13"/>
      <c r="E379" s="1"/>
      <c r="F379" s="1"/>
      <c r="G379" s="28"/>
      <c r="H379" s="157"/>
      <c r="I379" s="157"/>
      <c r="J379" s="157">
        <f>SUM(H379:I379)</f>
        <v>0</v>
      </c>
      <c r="K379" s="157"/>
      <c r="L379" s="157">
        <f>SUM(J379:K379)</f>
        <v>0</v>
      </c>
      <c r="M379" s="157"/>
      <c r="N379" s="157">
        <f>SUM(L379:M379)</f>
        <v>0</v>
      </c>
      <c r="O379" s="157"/>
      <c r="P379" s="157">
        <f>SUM(N379:O379)</f>
        <v>0</v>
      </c>
      <c r="Q379" s="157"/>
      <c r="R379" s="157">
        <f>SUM(P379:Q379)</f>
        <v>0</v>
      </c>
      <c r="S379" s="157"/>
      <c r="T379" s="157"/>
      <c r="U379" s="218"/>
      <c r="V379" s="219" t="e">
        <f>SUM(U379/T379)</f>
        <v>#DIV/0!</v>
      </c>
      <c r="W379" s="157"/>
      <c r="X379" s="157"/>
      <c r="Y379" s="157"/>
      <c r="Z379" s="157"/>
      <c r="AA379" s="157"/>
      <c r="AB379" s="157"/>
      <c r="AC379" s="159"/>
      <c r="AD379" s="160"/>
      <c r="AE379" s="160"/>
      <c r="AF379" s="160"/>
      <c r="AG379" s="161"/>
      <c r="AH379" s="160"/>
      <c r="AI379" s="161"/>
      <c r="AJ379" s="222"/>
      <c r="AK379" s="223" t="e">
        <f>SUM(AJ379/AI379)</f>
        <v>#DIV/0!</v>
      </c>
    </row>
    <row r="380" spans="1:37" ht="12.75">
      <c r="A380" s="9"/>
      <c r="B380" s="2"/>
      <c r="C380" s="2"/>
      <c r="D380" s="7"/>
      <c r="E380" s="2"/>
      <c r="F380" s="2"/>
      <c r="G380" s="26" t="s">
        <v>608</v>
      </c>
      <c r="H380" s="163">
        <f aca="true" t="shared" si="105" ref="H380:M380">SUM(H378:H379)</f>
        <v>800</v>
      </c>
      <c r="I380" s="163">
        <f t="shared" si="105"/>
        <v>0</v>
      </c>
      <c r="J380" s="163">
        <f t="shared" si="105"/>
        <v>800</v>
      </c>
      <c r="K380" s="163">
        <f t="shared" si="105"/>
        <v>0</v>
      </c>
      <c r="L380" s="163">
        <f t="shared" si="105"/>
        <v>800</v>
      </c>
      <c r="M380" s="163">
        <f t="shared" si="105"/>
        <v>0</v>
      </c>
      <c r="N380" s="163">
        <f>SUM(L380:M380)</f>
        <v>800</v>
      </c>
      <c r="O380" s="163">
        <f aca="true" t="shared" si="106" ref="O380:U380">SUM(O378:O379)</f>
        <v>0</v>
      </c>
      <c r="P380" s="163">
        <f t="shared" si="106"/>
        <v>800</v>
      </c>
      <c r="Q380" s="163">
        <f t="shared" si="106"/>
        <v>0</v>
      </c>
      <c r="R380" s="163">
        <f t="shared" si="106"/>
        <v>800</v>
      </c>
      <c r="S380" s="163">
        <f t="shared" si="106"/>
        <v>0</v>
      </c>
      <c r="T380" s="163">
        <f t="shared" si="106"/>
        <v>800</v>
      </c>
      <c r="U380" s="220">
        <f t="shared" si="106"/>
        <v>0</v>
      </c>
      <c r="V380" s="221">
        <f>SUM(U380/T380)</f>
        <v>0</v>
      </c>
      <c r="W380" s="163">
        <f aca="true" t="shared" si="107" ref="W380:AB380">SUM(W376:W379)</f>
        <v>953</v>
      </c>
      <c r="X380" s="163">
        <f t="shared" si="107"/>
        <v>0</v>
      </c>
      <c r="Y380" s="163">
        <f t="shared" si="107"/>
        <v>953</v>
      </c>
      <c r="Z380" s="163">
        <f t="shared" si="107"/>
        <v>0</v>
      </c>
      <c r="AA380" s="163">
        <f t="shared" si="107"/>
        <v>953</v>
      </c>
      <c r="AB380" s="163">
        <f t="shared" si="107"/>
        <v>0</v>
      </c>
      <c r="AC380" s="163">
        <f>SUM(AA380:AB380)</f>
        <v>953</v>
      </c>
      <c r="AD380" s="163">
        <f aca="true" t="shared" si="108" ref="AD380:AJ380">SUM(AD376:AD379)</f>
        <v>0</v>
      </c>
      <c r="AE380" s="163">
        <f t="shared" si="108"/>
        <v>953</v>
      </c>
      <c r="AF380" s="163">
        <f t="shared" si="108"/>
        <v>0</v>
      </c>
      <c r="AG380" s="163">
        <f t="shared" si="108"/>
        <v>953</v>
      </c>
      <c r="AH380" s="163">
        <f t="shared" si="108"/>
        <v>0</v>
      </c>
      <c r="AI380" s="163">
        <f t="shared" si="108"/>
        <v>953</v>
      </c>
      <c r="AJ380" s="220">
        <f t="shared" si="108"/>
        <v>389</v>
      </c>
      <c r="AK380" s="221">
        <f>SUM(AJ380/AI380)</f>
        <v>0.40818467995802726</v>
      </c>
    </row>
    <row r="381" spans="1:37" ht="39">
      <c r="A381" s="9"/>
      <c r="B381" s="2"/>
      <c r="C381" s="2"/>
      <c r="D381" s="7"/>
      <c r="E381" s="2"/>
      <c r="F381" s="2"/>
      <c r="G381" s="69" t="s">
        <v>13</v>
      </c>
      <c r="H381" s="157"/>
      <c r="I381" s="157"/>
      <c r="J381" s="157"/>
      <c r="K381" s="157"/>
      <c r="L381" s="163"/>
      <c r="M381" s="163"/>
      <c r="N381" s="163"/>
      <c r="O381" s="163"/>
      <c r="P381" s="163"/>
      <c r="Q381" s="163"/>
      <c r="R381" s="163"/>
      <c r="S381" s="163"/>
      <c r="T381" s="163"/>
      <c r="U381" s="222">
        <v>278</v>
      </c>
      <c r="V381" s="221"/>
      <c r="W381" s="157"/>
      <c r="X381" s="157"/>
      <c r="Y381" s="157"/>
      <c r="Z381" s="157"/>
      <c r="AA381" s="157"/>
      <c r="AB381" s="157"/>
      <c r="AC381" s="159"/>
      <c r="AD381" s="160"/>
      <c r="AE381" s="160"/>
      <c r="AF381" s="160"/>
      <c r="AG381" s="161"/>
      <c r="AH381" s="160"/>
      <c r="AI381" s="161"/>
      <c r="AJ381" s="222">
        <v>-2518</v>
      </c>
      <c r="AK381" s="223"/>
    </row>
    <row r="382" spans="1:37" ht="12.75">
      <c r="A382" s="9"/>
      <c r="B382" s="9"/>
      <c r="C382" s="9"/>
      <c r="D382" s="10"/>
      <c r="E382" s="9"/>
      <c r="F382" s="9"/>
      <c r="G382" s="26" t="s">
        <v>648</v>
      </c>
      <c r="H382" s="163">
        <f aca="true" t="shared" si="109" ref="H382:M382">SUM(H13+H20+H37+H53+H69+H77+H105+H157+H168+H175+H186+H206+H216+H225+H232+H239+H246+H253+H260+H267+H274+H281+H296+H313+H323+H339+H354+H371+H380)</f>
        <v>305782</v>
      </c>
      <c r="I382" s="163">
        <f t="shared" si="109"/>
        <v>38510</v>
      </c>
      <c r="J382" s="163">
        <f t="shared" si="109"/>
        <v>344292</v>
      </c>
      <c r="K382" s="163">
        <f t="shared" si="109"/>
        <v>0</v>
      </c>
      <c r="L382" s="163">
        <f t="shared" si="109"/>
        <v>344292</v>
      </c>
      <c r="M382" s="163">
        <f t="shared" si="109"/>
        <v>24979</v>
      </c>
      <c r="N382" s="163">
        <f>SUM(L382:M382)</f>
        <v>369271</v>
      </c>
      <c r="O382" s="163">
        <f>SUM(O13+O20+O37+O53+O69+O77+O105+O157+O168+O175+O186+O206+O216+O225+O232+O239+O246+O253+O260+O267+O274+O281+O296+O313+O323+O339+O354+O371+O380)</f>
        <v>9814</v>
      </c>
      <c r="P382" s="163">
        <f>SUM(N382:O382)</f>
        <v>379085</v>
      </c>
      <c r="Q382" s="163">
        <f>SUM(Q13+Q20+Q37+Q53+Q69+Q77+Q105+Q157+Q168+Q175+Q186+Q206+Q216+Q225+Q232+Q239+Q246+Q253+Q260+Q267+Q274+Q281+Q296+Q313+Q323+Q339+Q354+Q371+Q380)</f>
        <v>96237</v>
      </c>
      <c r="R382" s="163">
        <f>SUM(P382:Q382)</f>
        <v>475322</v>
      </c>
      <c r="S382" s="163">
        <f>SUM(S13+S20+S37+S53+S69+S77+S105+S157+S168+S186+S206+S216+S225+S232+S239+S246+S253+S260+S267+S274+S281+++S296+S313+S323+S339+S354+S371+S380)</f>
        <v>1690</v>
      </c>
      <c r="T382" s="163">
        <f>SUM(R382:S382)</f>
        <v>477012</v>
      </c>
      <c r="U382" s="220">
        <f>SUM(U13+U20+U37+U53+U69+U77+U105+U157+U161+U168+U175+U186+U206+U216+U225+U232+U239+U246+U253+U260+U267+U274+U281+U296+U313+U323+U339+U354+U371+U380+U381)</f>
        <v>287907</v>
      </c>
      <c r="V382" s="221">
        <f>SUM(U382/T382)</f>
        <v>0.6035634323664814</v>
      </c>
      <c r="W382" s="163"/>
      <c r="X382" s="163"/>
      <c r="Y382" s="163"/>
      <c r="Z382" s="163"/>
      <c r="AA382" s="157"/>
      <c r="AB382" s="157"/>
      <c r="AC382" s="159"/>
      <c r="AD382" s="160"/>
      <c r="AE382" s="160"/>
      <c r="AF382" s="160"/>
      <c r="AG382" s="161"/>
      <c r="AH382" s="160"/>
      <c r="AI382" s="161"/>
      <c r="AJ382" s="222"/>
      <c r="AK382" s="223"/>
    </row>
    <row r="383" spans="1:37" ht="12.75">
      <c r="A383" s="9"/>
      <c r="B383" s="9"/>
      <c r="C383" s="9"/>
      <c r="D383" s="10"/>
      <c r="E383" s="9"/>
      <c r="F383" s="9"/>
      <c r="G383" s="26" t="s">
        <v>649</v>
      </c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220"/>
      <c r="V383" s="219"/>
      <c r="W383" s="163">
        <f aca="true" t="shared" si="110" ref="W383:AB383">SUM(W30+W53+W69+W105+W145+W157+W186+W194+W206+W216+W296+W313+W323+W339+W354+W371+W380)</f>
        <v>305782</v>
      </c>
      <c r="X383" s="163">
        <f t="shared" si="110"/>
        <v>38510</v>
      </c>
      <c r="Y383" s="163">
        <f t="shared" si="110"/>
        <v>344292</v>
      </c>
      <c r="Z383" s="163">
        <f t="shared" si="110"/>
        <v>0</v>
      </c>
      <c r="AA383" s="163">
        <f t="shared" si="110"/>
        <v>344292</v>
      </c>
      <c r="AB383" s="163">
        <f t="shared" si="110"/>
        <v>24979</v>
      </c>
      <c r="AC383" s="163">
        <f>SUM(AA383:AB383)</f>
        <v>369271</v>
      </c>
      <c r="AD383" s="163">
        <f>SUM(AD30+AD53+AD69+AD105+AD145+AD157+AD186+AD194+AD206+AD216+AD296+AD313+AD323+AD339+AD354+AD371+AD380)</f>
        <v>9814</v>
      </c>
      <c r="AE383" s="163">
        <f>SUM(AC383:AD383)</f>
        <v>379085</v>
      </c>
      <c r="AF383" s="163">
        <f>SUM(AF30+AF53+AF69+AF105+AF145+AF157+AF186+AF194+AF206+AF216+AF296+AF313+AF323+AF339+AF354+AF371+AF380)</f>
        <v>96237</v>
      </c>
      <c r="AG383" s="163">
        <f>SUM(AE383:AF383)</f>
        <v>475322</v>
      </c>
      <c r="AH383" s="163">
        <f>SUM(AH30+AH53+AH69+AH105+AH145+AH157+AH186+AH194+AH206+AH216+AH296+AH313+AH323+AH339+AH354+AH371+AH380)</f>
        <v>1690</v>
      </c>
      <c r="AI383" s="163">
        <f>SUM(AG383:AH383)</f>
        <v>477012</v>
      </c>
      <c r="AJ383" s="220">
        <f>SUM(AJ30+AJ53+AJ69+AJ105+AJ145+AJ157+AJ186+AJ194+AJ206+AJ216+AJ296+AJ313+AJ323+AJ339+AJ354+AJ371+AJ380+AJ381)</f>
        <v>299835</v>
      </c>
      <c r="AK383" s="221">
        <f>SUM(AJ383/AI383)</f>
        <v>0.628569092601444</v>
      </c>
    </row>
    <row r="384" spans="1:37" ht="12.75">
      <c r="A384" s="9"/>
      <c r="B384" s="9"/>
      <c r="C384" s="9"/>
      <c r="D384" s="10"/>
      <c r="E384" s="9"/>
      <c r="F384" s="9"/>
      <c r="G384" s="26" t="s">
        <v>596</v>
      </c>
      <c r="H384" s="163">
        <v>1</v>
      </c>
      <c r="I384" s="163"/>
      <c r="J384" s="163">
        <f>SUM(H384:I384)</f>
        <v>1</v>
      </c>
      <c r="K384" s="163"/>
      <c r="L384" s="163">
        <f>SUM(J384:K384)</f>
        <v>1</v>
      </c>
      <c r="M384" s="163"/>
      <c r="N384" s="163">
        <f>SUM(L384:M384)</f>
        <v>1</v>
      </c>
      <c r="O384" s="163"/>
      <c r="P384" s="163">
        <f>SUM(N384:O384)</f>
        <v>1</v>
      </c>
      <c r="Q384" s="163"/>
      <c r="R384" s="163">
        <f>SUM(P384:Q384)</f>
        <v>1</v>
      </c>
      <c r="S384" s="163">
        <v>1</v>
      </c>
      <c r="T384" s="163">
        <f>SUM(R384:S384)</f>
        <v>2</v>
      </c>
      <c r="U384" s="220">
        <v>2</v>
      </c>
      <c r="V384" s="219">
        <f>SUM(U384/T384)</f>
        <v>1</v>
      </c>
      <c r="W384" s="163"/>
      <c r="X384" s="163"/>
      <c r="Y384" s="163"/>
      <c r="Z384" s="163"/>
      <c r="AA384" s="163"/>
      <c r="AB384" s="157"/>
      <c r="AC384" s="159"/>
      <c r="AD384" s="160"/>
      <c r="AE384" s="160"/>
      <c r="AF384" s="160"/>
      <c r="AG384" s="161"/>
      <c r="AH384" s="160"/>
      <c r="AI384" s="161"/>
      <c r="AJ384" s="222"/>
      <c r="AK384" s="223"/>
    </row>
    <row r="385" spans="1:37" ht="12.75">
      <c r="A385" s="9"/>
      <c r="B385" s="9"/>
      <c r="C385" s="9"/>
      <c r="D385" s="10"/>
      <c r="E385" s="9"/>
      <c r="F385" s="9"/>
      <c r="G385" s="26" t="s">
        <v>597</v>
      </c>
      <c r="H385" s="163">
        <f>SUM(H297+H314)</f>
        <v>21</v>
      </c>
      <c r="I385" s="163"/>
      <c r="J385" s="163">
        <f>SUM(J297+J314)</f>
        <v>21</v>
      </c>
      <c r="K385" s="163"/>
      <c r="L385" s="163">
        <f>SUM(J385:K385)</f>
        <v>21</v>
      </c>
      <c r="M385" s="163">
        <f>SUM(M297+M314)</f>
        <v>13</v>
      </c>
      <c r="N385" s="163">
        <f>SUM(L385:M385)</f>
        <v>34</v>
      </c>
      <c r="O385" s="163">
        <f>SUM(O297)</f>
        <v>0</v>
      </c>
      <c r="P385" s="163">
        <f>SUM(N385:O385)</f>
        <v>34</v>
      </c>
      <c r="Q385" s="163"/>
      <c r="R385" s="163">
        <f>SUM(P385:Q385)</f>
        <v>34</v>
      </c>
      <c r="S385" s="163"/>
      <c r="T385" s="163">
        <f>SUM(R385:S385)</f>
        <v>34</v>
      </c>
      <c r="U385" s="220">
        <v>21</v>
      </c>
      <c r="V385" s="219">
        <f>SUM(U385/T385)</f>
        <v>0.6176470588235294</v>
      </c>
      <c r="W385" s="163"/>
      <c r="X385" s="163"/>
      <c r="Y385" s="163"/>
      <c r="Z385" s="163"/>
      <c r="AA385" s="163"/>
      <c r="AB385" s="157"/>
      <c r="AC385" s="159"/>
      <c r="AD385" s="160"/>
      <c r="AE385" s="160"/>
      <c r="AF385" s="160"/>
      <c r="AG385" s="161"/>
      <c r="AH385" s="160"/>
      <c r="AI385" s="161"/>
      <c r="AJ385" s="222"/>
      <c r="AK385" s="223"/>
    </row>
    <row r="386" spans="8:29" ht="12.75"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144"/>
      <c r="W386" s="80"/>
      <c r="X386" s="80"/>
      <c r="Y386" s="80"/>
      <c r="Z386" s="80"/>
      <c r="AA386" s="80"/>
      <c r="AB386" s="80"/>
      <c r="AC386" s="81"/>
    </row>
    <row r="387" spans="8:29" ht="12.75"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144"/>
      <c r="W387" s="80"/>
      <c r="X387" s="80"/>
      <c r="Y387" s="80"/>
      <c r="Z387" s="80"/>
      <c r="AA387" s="80"/>
      <c r="AB387" s="80"/>
      <c r="AC387" s="81"/>
    </row>
    <row r="388" spans="7:37" ht="45">
      <c r="G388" s="53" t="s">
        <v>837</v>
      </c>
      <c r="H388" s="154" t="s">
        <v>496</v>
      </c>
      <c r="I388" s="154" t="s">
        <v>668</v>
      </c>
      <c r="J388" s="154" t="s">
        <v>497</v>
      </c>
      <c r="K388" s="154" t="s">
        <v>686</v>
      </c>
      <c r="L388" s="154" t="s">
        <v>687</v>
      </c>
      <c r="M388" s="154" t="s">
        <v>723</v>
      </c>
      <c r="N388" s="154" t="s">
        <v>724</v>
      </c>
      <c r="O388" s="155" t="s">
        <v>868</v>
      </c>
      <c r="P388" s="155" t="s">
        <v>869</v>
      </c>
      <c r="Q388" s="155" t="s">
        <v>928</v>
      </c>
      <c r="R388" s="155" t="s">
        <v>927</v>
      </c>
      <c r="S388" s="155" t="s">
        <v>957</v>
      </c>
      <c r="T388" s="155" t="s">
        <v>958</v>
      </c>
      <c r="U388" s="216" t="s">
        <v>935</v>
      </c>
      <c r="V388" s="217" t="s">
        <v>936</v>
      </c>
      <c r="W388" s="154" t="s">
        <v>496</v>
      </c>
      <c r="X388" s="154" t="s">
        <v>668</v>
      </c>
      <c r="Y388" s="154" t="s">
        <v>497</v>
      </c>
      <c r="Z388" s="154" t="s">
        <v>686</v>
      </c>
      <c r="AA388" s="154" t="s">
        <v>687</v>
      </c>
      <c r="AB388" s="154" t="s">
        <v>723</v>
      </c>
      <c r="AC388" s="154" t="s">
        <v>724</v>
      </c>
      <c r="AD388" s="155" t="s">
        <v>868</v>
      </c>
      <c r="AE388" s="155" t="s">
        <v>869</v>
      </c>
      <c r="AF388" s="155" t="s">
        <v>928</v>
      </c>
      <c r="AG388" s="155" t="s">
        <v>927</v>
      </c>
      <c r="AH388" s="155" t="s">
        <v>957</v>
      </c>
      <c r="AI388" s="155" t="s">
        <v>958</v>
      </c>
      <c r="AJ388" s="216" t="s">
        <v>935</v>
      </c>
      <c r="AK388" s="217" t="s">
        <v>936</v>
      </c>
    </row>
    <row r="389" spans="7:37" ht="12.75">
      <c r="G389" s="57" t="s">
        <v>840</v>
      </c>
      <c r="H389" s="157">
        <f aca="true" t="shared" si="111" ref="H389:M390">SUM(H44+H87+H199+H286+H302+H328+H344+H361)</f>
        <v>10243</v>
      </c>
      <c r="I389" s="157">
        <f t="shared" si="111"/>
        <v>0</v>
      </c>
      <c r="J389" s="157">
        <f t="shared" si="111"/>
        <v>10243</v>
      </c>
      <c r="K389" s="157">
        <f t="shared" si="111"/>
        <v>0</v>
      </c>
      <c r="L389" s="157">
        <f t="shared" si="111"/>
        <v>10243</v>
      </c>
      <c r="M389" s="157">
        <f t="shared" si="111"/>
        <v>18232</v>
      </c>
      <c r="N389" s="157">
        <f>SUM(L389:M389)</f>
        <v>28475</v>
      </c>
      <c r="O389" s="157">
        <f>SUM(O44+O87+O199+O286+O302+O328+O344+O361)</f>
        <v>343</v>
      </c>
      <c r="P389" s="157">
        <f>SUM(N389:O389)</f>
        <v>28818</v>
      </c>
      <c r="Q389" s="157">
        <f>SUM(Q44+Q87+Q199+Q286+Q302+Q328+Q344+Q361)</f>
        <v>0</v>
      </c>
      <c r="R389" s="157">
        <f>SUM(P389:Q389)</f>
        <v>28818</v>
      </c>
      <c r="S389" s="157">
        <f>SUM(S44+S87+S88+S199+S286+S302+S328+S344+S361)</f>
        <v>3318</v>
      </c>
      <c r="T389" s="157">
        <f>SUM(R389:S389)</f>
        <v>32136</v>
      </c>
      <c r="U389" s="218">
        <f>SUM(U44+U87+U199+U286+U328+U344+U361)</f>
        <v>28427</v>
      </c>
      <c r="V389" s="219">
        <f aca="true" t="shared" si="112" ref="V389:V404">SUM(U389/T389)</f>
        <v>0.8845842668658203</v>
      </c>
      <c r="W389" s="157"/>
      <c r="X389" s="157"/>
      <c r="Y389" s="157"/>
      <c r="Z389" s="157"/>
      <c r="AA389" s="157"/>
      <c r="AB389" s="159"/>
      <c r="AC389" s="159"/>
      <c r="AD389" s="160"/>
      <c r="AE389" s="160"/>
      <c r="AF389" s="160"/>
      <c r="AG389" s="161"/>
      <c r="AH389" s="160"/>
      <c r="AI389" s="161"/>
      <c r="AJ389" s="222"/>
      <c r="AK389" s="223"/>
    </row>
    <row r="390" spans="7:37" ht="12.75">
      <c r="G390" s="57" t="s">
        <v>841</v>
      </c>
      <c r="H390" s="157">
        <f t="shared" si="111"/>
        <v>1528</v>
      </c>
      <c r="I390" s="157">
        <f t="shared" si="111"/>
        <v>0</v>
      </c>
      <c r="J390" s="157">
        <f t="shared" si="111"/>
        <v>1528</v>
      </c>
      <c r="K390" s="157">
        <f t="shared" si="111"/>
        <v>0</v>
      </c>
      <c r="L390" s="157">
        <f t="shared" si="111"/>
        <v>1528</v>
      </c>
      <c r="M390" s="157">
        <f t="shared" si="111"/>
        <v>3567</v>
      </c>
      <c r="N390" s="157">
        <f aca="true" t="shared" si="113" ref="N390:N404">SUM(L390:M390)</f>
        <v>5095</v>
      </c>
      <c r="O390" s="157">
        <f>SUM(O45+O88+O200+O287+O303+O329+O345+O362)</f>
        <v>92</v>
      </c>
      <c r="P390" s="157">
        <f aca="true" t="shared" si="114" ref="P390:P402">SUM(N390:O390)</f>
        <v>5187</v>
      </c>
      <c r="Q390" s="157">
        <f>SUM(Q45+Q88+Q200+Q287+Q303+Q329+Q345)</f>
        <v>0</v>
      </c>
      <c r="R390" s="157">
        <f aca="true" t="shared" si="115" ref="R390:R402">SUM(P390:Q390)</f>
        <v>5187</v>
      </c>
      <c r="S390" s="157">
        <f>SUM(S45+S88+S200+S287+S329+S345+S362)</f>
        <v>1080</v>
      </c>
      <c r="T390" s="157">
        <f aca="true" t="shared" si="116" ref="T390:T402">SUM(R390:S390)</f>
        <v>6267</v>
      </c>
      <c r="U390" s="218">
        <f>SUM(U45+U88+U200+U287+U329+U345+U362)</f>
        <v>5586</v>
      </c>
      <c r="V390" s="219">
        <f t="shared" si="112"/>
        <v>0.8913355672570608</v>
      </c>
      <c r="W390" s="157"/>
      <c r="X390" s="157"/>
      <c r="Y390" s="157"/>
      <c r="Z390" s="157"/>
      <c r="AA390" s="157"/>
      <c r="AB390" s="159"/>
      <c r="AC390" s="159"/>
      <c r="AD390" s="160"/>
      <c r="AE390" s="160"/>
      <c r="AF390" s="160"/>
      <c r="AG390" s="161"/>
      <c r="AH390" s="160"/>
      <c r="AI390" s="161"/>
      <c r="AJ390" s="222"/>
      <c r="AK390" s="223"/>
    </row>
    <row r="391" spans="7:37" ht="12.75">
      <c r="G391" s="57" t="s">
        <v>842</v>
      </c>
      <c r="H391" s="157">
        <f aca="true" t="shared" si="117" ref="H391:M391">SUM(H11+H18+H35+H36+H46+H47+H67+H74+H75+H89+H90+H173+H183+H184+H201+H202+H288+H304+H321+H322+H330+H346+H363+H378)</f>
        <v>27663</v>
      </c>
      <c r="I391" s="157">
        <f t="shared" si="117"/>
        <v>-1321</v>
      </c>
      <c r="J391" s="157">
        <f t="shared" si="117"/>
        <v>26342</v>
      </c>
      <c r="K391" s="157">
        <f t="shared" si="117"/>
        <v>500</v>
      </c>
      <c r="L391" s="157">
        <f t="shared" si="117"/>
        <v>26842</v>
      </c>
      <c r="M391" s="157">
        <f t="shared" si="117"/>
        <v>41646</v>
      </c>
      <c r="N391" s="157">
        <f t="shared" si="113"/>
        <v>68488</v>
      </c>
      <c r="O391" s="157">
        <f>SUM(O11+O18+O19+O35+O36+O46+O47+O67+O74+O75+O89+O90+O173+O183+O184+O201+O202+O288+O304+O321+O322+O330+O346+O363+O378+O379)</f>
        <v>2094</v>
      </c>
      <c r="P391" s="157">
        <f t="shared" si="114"/>
        <v>70582</v>
      </c>
      <c r="Q391" s="157">
        <f>SUM(Q11+Q18+Q19+Q35+Q36+Q46+Q47+Q67+Q74+Q75+Q76+Q89+Q90+Q173+Q174+Q201+Q202+Q288+Q304+Q321+Q322+Q330+Q346+Q363+Q378+Q379)</f>
        <v>-370</v>
      </c>
      <c r="R391" s="157">
        <f t="shared" si="115"/>
        <v>70212</v>
      </c>
      <c r="S391" s="157">
        <f>SUM(S11+S18+S35+S36+S46+S47+S67+S74+S75+S89+S90+S173+S174+S183+S184+S201+S202+S288+S330+S346+S363+S378)</f>
        <v>-5338</v>
      </c>
      <c r="T391" s="157">
        <f t="shared" si="116"/>
        <v>64874</v>
      </c>
      <c r="U391" s="218">
        <f>SUM(U11+U18+U35+U36+U46+U47+U67+U74+U75+U89+U90+U173+U174+U183+U184+U201+U202+U288+U304+U321+U322+U330+U346+U363+U159+U160)</f>
        <v>43183</v>
      </c>
      <c r="V391" s="219">
        <f t="shared" si="112"/>
        <v>0.6656441717791411</v>
      </c>
      <c r="W391" s="157"/>
      <c r="X391" s="157"/>
      <c r="Y391" s="157"/>
      <c r="Z391" s="157"/>
      <c r="AA391" s="157"/>
      <c r="AB391" s="159"/>
      <c r="AC391" s="159"/>
      <c r="AD391" s="160"/>
      <c r="AE391" s="160"/>
      <c r="AF391" s="160"/>
      <c r="AG391" s="161"/>
      <c r="AH391" s="160"/>
      <c r="AI391" s="161"/>
      <c r="AJ391" s="222"/>
      <c r="AK391" s="223"/>
    </row>
    <row r="392" spans="7:37" ht="12.75">
      <c r="G392" s="57" t="s">
        <v>849</v>
      </c>
      <c r="H392" s="157">
        <f aca="true" t="shared" si="118" ref="H392:M392">SUM(H265+H272+H51)</f>
        <v>600</v>
      </c>
      <c r="I392" s="157">
        <f t="shared" si="118"/>
        <v>0</v>
      </c>
      <c r="J392" s="157">
        <f t="shared" si="118"/>
        <v>600</v>
      </c>
      <c r="K392" s="157">
        <f t="shared" si="118"/>
        <v>0</v>
      </c>
      <c r="L392" s="157">
        <f t="shared" si="118"/>
        <v>600</v>
      </c>
      <c r="M392" s="157">
        <f t="shared" si="118"/>
        <v>0</v>
      </c>
      <c r="N392" s="157">
        <f t="shared" si="113"/>
        <v>600</v>
      </c>
      <c r="O392" s="157">
        <f>SUM(O51+O265+O272)</f>
        <v>0</v>
      </c>
      <c r="P392" s="157">
        <f t="shared" si="114"/>
        <v>600</v>
      </c>
      <c r="Q392" s="157">
        <f>SUM(Q51+Q265+Q272)</f>
        <v>0</v>
      </c>
      <c r="R392" s="157">
        <f t="shared" si="115"/>
        <v>600</v>
      </c>
      <c r="S392" s="157">
        <f>SUM(S51)</f>
        <v>-200</v>
      </c>
      <c r="T392" s="157">
        <f t="shared" si="116"/>
        <v>400</v>
      </c>
      <c r="U392" s="218">
        <f>SUM(U51)</f>
        <v>91</v>
      </c>
      <c r="V392" s="219">
        <f t="shared" si="112"/>
        <v>0.2275</v>
      </c>
      <c r="W392" s="157"/>
      <c r="X392" s="157"/>
      <c r="Y392" s="157"/>
      <c r="Z392" s="157"/>
      <c r="AA392" s="157"/>
      <c r="AB392" s="159"/>
      <c r="AC392" s="159"/>
      <c r="AD392" s="160"/>
      <c r="AE392" s="160"/>
      <c r="AF392" s="160"/>
      <c r="AG392" s="161"/>
      <c r="AH392" s="160"/>
      <c r="AI392" s="161"/>
      <c r="AJ392" s="222"/>
      <c r="AK392" s="223"/>
    </row>
    <row r="393" spans="7:37" ht="12.75">
      <c r="G393" s="57" t="s">
        <v>850</v>
      </c>
      <c r="H393" s="157">
        <f aca="true" t="shared" si="119" ref="H393:M393">SUM(H279)</f>
        <v>630</v>
      </c>
      <c r="I393" s="157">
        <f t="shared" si="119"/>
        <v>0</v>
      </c>
      <c r="J393" s="157">
        <f t="shared" si="119"/>
        <v>630</v>
      </c>
      <c r="K393" s="157">
        <f t="shared" si="119"/>
        <v>0</v>
      </c>
      <c r="L393" s="157">
        <f t="shared" si="119"/>
        <v>630</v>
      </c>
      <c r="M393" s="157">
        <f t="shared" si="119"/>
        <v>0</v>
      </c>
      <c r="N393" s="157">
        <f t="shared" si="113"/>
        <v>630</v>
      </c>
      <c r="O393" s="157">
        <f>SUM(O279)</f>
        <v>0</v>
      </c>
      <c r="P393" s="157">
        <f t="shared" si="114"/>
        <v>630</v>
      </c>
      <c r="Q393" s="157">
        <f>SUM(Q279)</f>
        <v>0</v>
      </c>
      <c r="R393" s="157">
        <f t="shared" si="115"/>
        <v>630</v>
      </c>
      <c r="S393" s="157">
        <f>SUM(S279)</f>
        <v>330</v>
      </c>
      <c r="T393" s="157">
        <f t="shared" si="116"/>
        <v>960</v>
      </c>
      <c r="U393" s="218">
        <f>SUM(U279)</f>
        <v>960</v>
      </c>
      <c r="V393" s="219">
        <f t="shared" si="112"/>
        <v>1</v>
      </c>
      <c r="W393" s="157"/>
      <c r="X393" s="157"/>
      <c r="Y393" s="157"/>
      <c r="Z393" s="157"/>
      <c r="AA393" s="157"/>
      <c r="AB393" s="159"/>
      <c r="AC393" s="159"/>
      <c r="AD393" s="160"/>
      <c r="AE393" s="160"/>
      <c r="AF393" s="160"/>
      <c r="AG393" s="161"/>
      <c r="AH393" s="160"/>
      <c r="AI393" s="161"/>
      <c r="AJ393" s="222"/>
      <c r="AK393" s="223"/>
    </row>
    <row r="394" spans="7:37" ht="12.75">
      <c r="G394" s="57" t="s">
        <v>546</v>
      </c>
      <c r="H394" s="157">
        <f aca="true" t="shared" si="120" ref="H394:M394">SUM(H214+H221+H230+H237+H244+H251+H258)</f>
        <v>1548</v>
      </c>
      <c r="I394" s="157">
        <f t="shared" si="120"/>
        <v>0</v>
      </c>
      <c r="J394" s="157">
        <f t="shared" si="120"/>
        <v>1548</v>
      </c>
      <c r="K394" s="157">
        <f t="shared" si="120"/>
        <v>0</v>
      </c>
      <c r="L394" s="157">
        <f t="shared" si="120"/>
        <v>1548</v>
      </c>
      <c r="M394" s="157">
        <f t="shared" si="120"/>
        <v>0</v>
      </c>
      <c r="N394" s="157">
        <f t="shared" si="113"/>
        <v>1548</v>
      </c>
      <c r="O394" s="157">
        <f>SUM(O214+O221+O230+O237+O244+O251+O258)</f>
        <v>1031</v>
      </c>
      <c r="P394" s="157">
        <f t="shared" si="114"/>
        <v>2579</v>
      </c>
      <c r="Q394" s="157">
        <f>SUM(Q214+Q221+Q230+Q237+Q244+Q251+Q258)</f>
        <v>0</v>
      </c>
      <c r="R394" s="157">
        <f t="shared" si="115"/>
        <v>2579</v>
      </c>
      <c r="S394" s="157"/>
      <c r="T394" s="157">
        <f t="shared" si="116"/>
        <v>2579</v>
      </c>
      <c r="U394" s="218">
        <f>SUM(U214+U221+U230+U237+U244+U251+U258)</f>
        <v>853</v>
      </c>
      <c r="V394" s="219">
        <f t="shared" si="112"/>
        <v>0.33074835207444747</v>
      </c>
      <c r="W394" s="157"/>
      <c r="X394" s="157"/>
      <c r="Y394" s="157"/>
      <c r="Z394" s="157"/>
      <c r="AA394" s="157"/>
      <c r="AB394" s="159"/>
      <c r="AC394" s="159"/>
      <c r="AD394" s="160"/>
      <c r="AE394" s="160"/>
      <c r="AF394" s="160"/>
      <c r="AG394" s="161"/>
      <c r="AH394" s="160"/>
      <c r="AI394" s="161"/>
      <c r="AJ394" s="222"/>
      <c r="AK394" s="223"/>
    </row>
    <row r="395" spans="7:37" ht="12.75">
      <c r="G395" s="57" t="s">
        <v>585</v>
      </c>
      <c r="H395" s="157">
        <f aca="true" t="shared" si="121" ref="H395:M395">SUM(H98+H99+H100+H295+H311+H336+H337+H351+H369)</f>
        <v>113550</v>
      </c>
      <c r="I395" s="157">
        <f t="shared" si="121"/>
        <v>1321</v>
      </c>
      <c r="J395" s="157">
        <f t="shared" si="121"/>
        <v>114871</v>
      </c>
      <c r="K395" s="157">
        <f t="shared" si="121"/>
        <v>0</v>
      </c>
      <c r="L395" s="157">
        <f t="shared" si="121"/>
        <v>114871</v>
      </c>
      <c r="M395" s="157">
        <f t="shared" si="121"/>
        <v>7474</v>
      </c>
      <c r="N395" s="157">
        <f t="shared" si="113"/>
        <v>122345</v>
      </c>
      <c r="O395" s="157">
        <f>SUM(O295+O311+O336+O337+O351)</f>
        <v>0</v>
      </c>
      <c r="P395" s="157">
        <f t="shared" si="114"/>
        <v>122345</v>
      </c>
      <c r="Q395" s="157">
        <f>SUM(Q98+Q99+Q100+Q103+Q295+Q311+Q336+Q337+Q351+Q368+Q369)</f>
        <v>1700</v>
      </c>
      <c r="R395" s="157">
        <f t="shared" si="115"/>
        <v>124045</v>
      </c>
      <c r="S395" s="157"/>
      <c r="T395" s="157">
        <f t="shared" si="116"/>
        <v>124045</v>
      </c>
      <c r="U395" s="218">
        <f>SUM(U98+U99+U100+U336+U337+U351+U353+U370+U369+U295)</f>
        <v>117260</v>
      </c>
      <c r="V395" s="219">
        <f t="shared" si="112"/>
        <v>0.9453021081059293</v>
      </c>
      <c r="W395" s="157"/>
      <c r="X395" s="157"/>
      <c r="Y395" s="157"/>
      <c r="Z395" s="157"/>
      <c r="AA395" s="157"/>
      <c r="AB395" s="159"/>
      <c r="AC395" s="159"/>
      <c r="AD395" s="160"/>
      <c r="AE395" s="160"/>
      <c r="AF395" s="160"/>
      <c r="AG395" s="161"/>
      <c r="AH395" s="160"/>
      <c r="AI395" s="161"/>
      <c r="AJ395" s="222"/>
      <c r="AK395" s="223"/>
    </row>
    <row r="396" spans="7:37" ht="12.75">
      <c r="G396" s="58" t="s">
        <v>956</v>
      </c>
      <c r="H396" s="157">
        <f aca="true" t="shared" si="122" ref="H396:M396">SUM(H153)</f>
        <v>59594</v>
      </c>
      <c r="I396" s="157">
        <f t="shared" si="122"/>
        <v>0</v>
      </c>
      <c r="J396" s="157">
        <f t="shared" si="122"/>
        <v>59594</v>
      </c>
      <c r="K396" s="157">
        <f t="shared" si="122"/>
        <v>0</v>
      </c>
      <c r="L396" s="157">
        <f t="shared" si="122"/>
        <v>59594</v>
      </c>
      <c r="M396" s="157">
        <f t="shared" si="122"/>
        <v>0</v>
      </c>
      <c r="N396" s="157">
        <f t="shared" si="113"/>
        <v>59594</v>
      </c>
      <c r="O396" s="157">
        <f>SUM(O153)</f>
        <v>-13856</v>
      </c>
      <c r="P396" s="157">
        <f t="shared" si="114"/>
        <v>45738</v>
      </c>
      <c r="Q396" s="157">
        <f>SUM(Q153)</f>
        <v>0</v>
      </c>
      <c r="R396" s="157">
        <f t="shared" si="115"/>
        <v>45738</v>
      </c>
      <c r="S396" s="157"/>
      <c r="T396" s="157">
        <f t="shared" si="116"/>
        <v>45738</v>
      </c>
      <c r="U396" s="218">
        <f>SUM(U153+U155+U223)</f>
        <v>12450</v>
      </c>
      <c r="V396" s="219">
        <f t="shared" si="112"/>
        <v>0.27220254492981766</v>
      </c>
      <c r="W396" s="157"/>
      <c r="X396" s="157"/>
      <c r="Y396" s="157"/>
      <c r="Z396" s="157"/>
      <c r="AA396" s="157"/>
      <c r="AB396" s="159"/>
      <c r="AC396" s="159"/>
      <c r="AD396" s="160"/>
      <c r="AE396" s="160"/>
      <c r="AF396" s="160"/>
      <c r="AG396" s="161"/>
      <c r="AH396" s="160"/>
      <c r="AI396" s="161"/>
      <c r="AJ396" s="222"/>
      <c r="AK396" s="223"/>
    </row>
    <row r="397" spans="7:37" ht="12.75">
      <c r="G397" s="58" t="s">
        <v>932</v>
      </c>
      <c r="H397" s="157"/>
      <c r="I397" s="157"/>
      <c r="J397" s="157"/>
      <c r="K397" s="157"/>
      <c r="L397" s="157"/>
      <c r="M397" s="157"/>
      <c r="N397" s="157"/>
      <c r="O397" s="157"/>
      <c r="P397" s="157"/>
      <c r="Q397" s="157">
        <f>SUM(Q155)</f>
        <v>94858</v>
      </c>
      <c r="R397" s="157">
        <f t="shared" si="115"/>
        <v>94858</v>
      </c>
      <c r="S397" s="157"/>
      <c r="T397" s="157">
        <f t="shared" si="116"/>
        <v>94858</v>
      </c>
      <c r="U397" s="218">
        <f>SUM(U155)</f>
        <v>0</v>
      </c>
      <c r="V397" s="219">
        <f t="shared" si="112"/>
        <v>0</v>
      </c>
      <c r="W397" s="157"/>
      <c r="X397" s="157"/>
      <c r="Y397" s="157"/>
      <c r="Z397" s="157"/>
      <c r="AA397" s="157"/>
      <c r="AB397" s="159"/>
      <c r="AC397" s="159"/>
      <c r="AD397" s="160"/>
      <c r="AE397" s="160"/>
      <c r="AF397" s="160"/>
      <c r="AG397" s="161"/>
      <c r="AH397" s="160"/>
      <c r="AI397" s="161"/>
      <c r="AJ397" s="222"/>
      <c r="AK397" s="223"/>
    </row>
    <row r="398" spans="7:37" ht="12.75">
      <c r="G398" s="58" t="s">
        <v>592</v>
      </c>
      <c r="H398" s="157">
        <f aca="true" t="shared" si="123" ref="H398:M398">SUM(H154)</f>
        <v>0</v>
      </c>
      <c r="I398" s="157">
        <f t="shared" si="123"/>
        <v>0</v>
      </c>
      <c r="J398" s="157">
        <f t="shared" si="123"/>
        <v>0</v>
      </c>
      <c r="K398" s="157">
        <f t="shared" si="123"/>
        <v>0</v>
      </c>
      <c r="L398" s="157">
        <f t="shared" si="123"/>
        <v>0</v>
      </c>
      <c r="M398" s="157">
        <f t="shared" si="123"/>
        <v>0</v>
      </c>
      <c r="N398" s="157">
        <f t="shared" si="113"/>
        <v>0</v>
      </c>
      <c r="O398" s="157">
        <f>SUM(O154)</f>
        <v>13856</v>
      </c>
      <c r="P398" s="157">
        <f t="shared" si="114"/>
        <v>13856</v>
      </c>
      <c r="Q398" s="157">
        <f>SUM(Q154)</f>
        <v>0</v>
      </c>
      <c r="R398" s="157">
        <f t="shared" si="115"/>
        <v>13856</v>
      </c>
      <c r="S398" s="157"/>
      <c r="T398" s="157">
        <f t="shared" si="116"/>
        <v>13856</v>
      </c>
      <c r="U398" s="218">
        <f>SUM(U154)</f>
        <v>876</v>
      </c>
      <c r="V398" s="219">
        <f t="shared" si="112"/>
        <v>0.0632217090069284</v>
      </c>
      <c r="W398" s="157"/>
      <c r="X398" s="157"/>
      <c r="Y398" s="157"/>
      <c r="Z398" s="157"/>
      <c r="AA398" s="157"/>
      <c r="AB398" s="159"/>
      <c r="AC398" s="159"/>
      <c r="AD398" s="160"/>
      <c r="AE398" s="160"/>
      <c r="AF398" s="160"/>
      <c r="AG398" s="161"/>
      <c r="AH398" s="160"/>
      <c r="AI398" s="161"/>
      <c r="AJ398" s="222"/>
      <c r="AK398" s="223"/>
    </row>
    <row r="399" spans="7:37" ht="12.75">
      <c r="G399" s="71" t="s">
        <v>860</v>
      </c>
      <c r="H399" s="157">
        <f aca="true" t="shared" si="124" ref="H399:M399">SUM(H368)</f>
        <v>3500</v>
      </c>
      <c r="I399" s="157">
        <f t="shared" si="124"/>
        <v>0</v>
      </c>
      <c r="J399" s="157">
        <f t="shared" si="124"/>
        <v>3500</v>
      </c>
      <c r="K399" s="157">
        <f t="shared" si="124"/>
        <v>0</v>
      </c>
      <c r="L399" s="157">
        <f t="shared" si="124"/>
        <v>3500</v>
      </c>
      <c r="M399" s="157">
        <f t="shared" si="124"/>
        <v>-847</v>
      </c>
      <c r="N399" s="157">
        <f t="shared" si="113"/>
        <v>2653</v>
      </c>
      <c r="O399" s="157">
        <f>SUM(O368)</f>
        <v>0</v>
      </c>
      <c r="P399" s="157">
        <f t="shared" si="114"/>
        <v>2653</v>
      </c>
      <c r="Q399" s="157">
        <f>SUM(Q368)</f>
        <v>0</v>
      </c>
      <c r="R399" s="157">
        <f t="shared" si="115"/>
        <v>2653</v>
      </c>
      <c r="S399" s="157">
        <f>SUM(S368)</f>
        <v>810</v>
      </c>
      <c r="T399" s="157">
        <f t="shared" si="116"/>
        <v>3463</v>
      </c>
      <c r="U399" s="218">
        <f>SUM(U368)</f>
        <v>37</v>
      </c>
      <c r="V399" s="219">
        <f t="shared" si="112"/>
        <v>0.010684377707190298</v>
      </c>
      <c r="W399" s="157"/>
      <c r="X399" s="157"/>
      <c r="Y399" s="157"/>
      <c r="Z399" s="157"/>
      <c r="AA399" s="157"/>
      <c r="AB399" s="159"/>
      <c r="AC399" s="159"/>
      <c r="AD399" s="160"/>
      <c r="AE399" s="160"/>
      <c r="AF399" s="160"/>
      <c r="AG399" s="161"/>
      <c r="AH399" s="160"/>
      <c r="AI399" s="161"/>
      <c r="AJ399" s="222"/>
      <c r="AK399" s="223"/>
    </row>
    <row r="400" spans="7:37" ht="12.75">
      <c r="G400" s="58" t="s">
        <v>594</v>
      </c>
      <c r="H400" s="157">
        <f aca="true" t="shared" si="125" ref="H400:M400">SUM(H103)</f>
        <v>0</v>
      </c>
      <c r="I400" s="157">
        <f t="shared" si="125"/>
        <v>0</v>
      </c>
      <c r="J400" s="157">
        <f t="shared" si="125"/>
        <v>0</v>
      </c>
      <c r="K400" s="157">
        <f t="shared" si="125"/>
        <v>0</v>
      </c>
      <c r="L400" s="157">
        <f t="shared" si="125"/>
        <v>0</v>
      </c>
      <c r="M400" s="157">
        <f t="shared" si="125"/>
        <v>0</v>
      </c>
      <c r="N400" s="157">
        <f t="shared" si="113"/>
        <v>0</v>
      </c>
      <c r="O400" s="157">
        <f>SUM(O103)</f>
        <v>0</v>
      </c>
      <c r="P400" s="157">
        <f t="shared" si="114"/>
        <v>0</v>
      </c>
      <c r="Q400" s="157">
        <v>0</v>
      </c>
      <c r="R400" s="157">
        <f t="shared" si="115"/>
        <v>0</v>
      </c>
      <c r="S400" s="157"/>
      <c r="T400" s="157">
        <f t="shared" si="116"/>
        <v>0</v>
      </c>
      <c r="U400" s="218">
        <f>SUM(U103)</f>
        <v>0</v>
      </c>
      <c r="V400" s="219"/>
      <c r="W400" s="157"/>
      <c r="X400" s="157"/>
      <c r="Y400" s="157"/>
      <c r="Z400" s="157"/>
      <c r="AA400" s="157"/>
      <c r="AB400" s="159"/>
      <c r="AC400" s="159"/>
      <c r="AD400" s="160"/>
      <c r="AE400" s="160"/>
      <c r="AF400" s="160"/>
      <c r="AG400" s="161"/>
      <c r="AH400" s="160"/>
      <c r="AI400" s="161"/>
      <c r="AJ400" s="222"/>
      <c r="AK400" s="223"/>
    </row>
    <row r="401" spans="7:37" ht="12.75">
      <c r="G401" s="58" t="s">
        <v>709</v>
      </c>
      <c r="H401" s="157">
        <f aca="true" t="shared" si="126" ref="H401:M401">SUM(H52)</f>
        <v>0</v>
      </c>
      <c r="I401" s="157">
        <f t="shared" si="126"/>
        <v>38510</v>
      </c>
      <c r="J401" s="157">
        <f t="shared" si="126"/>
        <v>38510</v>
      </c>
      <c r="K401" s="157">
        <f t="shared" si="126"/>
        <v>0</v>
      </c>
      <c r="L401" s="157">
        <f t="shared" si="126"/>
        <v>38510</v>
      </c>
      <c r="M401" s="157">
        <f t="shared" si="126"/>
        <v>-38510</v>
      </c>
      <c r="N401" s="157">
        <f t="shared" si="113"/>
        <v>0</v>
      </c>
      <c r="O401" s="157">
        <f>SUM(O52)</f>
        <v>0</v>
      </c>
      <c r="P401" s="157">
        <f t="shared" si="114"/>
        <v>0</v>
      </c>
      <c r="Q401" s="157">
        <v>0</v>
      </c>
      <c r="R401" s="157">
        <f t="shared" si="115"/>
        <v>0</v>
      </c>
      <c r="S401" s="157"/>
      <c r="T401" s="157">
        <f t="shared" si="116"/>
        <v>0</v>
      </c>
      <c r="U401" s="218"/>
      <c r="V401" s="219"/>
      <c r="W401" s="157"/>
      <c r="X401" s="157"/>
      <c r="Y401" s="157"/>
      <c r="Z401" s="157"/>
      <c r="AA401" s="157"/>
      <c r="AB401" s="159"/>
      <c r="AC401" s="159"/>
      <c r="AD401" s="160"/>
      <c r="AE401" s="160"/>
      <c r="AF401" s="160"/>
      <c r="AG401" s="161"/>
      <c r="AH401" s="160"/>
      <c r="AI401" s="161"/>
      <c r="AJ401" s="222"/>
      <c r="AK401" s="223"/>
    </row>
    <row r="402" spans="7:37" ht="12.75">
      <c r="G402" s="58" t="s">
        <v>852</v>
      </c>
      <c r="H402" s="157">
        <f aca="true" t="shared" si="127" ref="H402:M402">SUM(H166)</f>
        <v>86926</v>
      </c>
      <c r="I402" s="157">
        <f t="shared" si="127"/>
        <v>0</v>
      </c>
      <c r="J402" s="157">
        <f t="shared" si="127"/>
        <v>86926</v>
      </c>
      <c r="K402" s="157">
        <f t="shared" si="127"/>
        <v>-500</v>
      </c>
      <c r="L402" s="157">
        <f t="shared" si="127"/>
        <v>86426</v>
      </c>
      <c r="M402" s="157">
        <f t="shared" si="127"/>
        <v>-6583</v>
      </c>
      <c r="N402" s="157">
        <f t="shared" si="113"/>
        <v>79843</v>
      </c>
      <c r="O402" s="157">
        <f>SUM(O166)</f>
        <v>6254</v>
      </c>
      <c r="P402" s="157">
        <f t="shared" si="114"/>
        <v>86097</v>
      </c>
      <c r="Q402" s="157">
        <f>SUM(Q166)</f>
        <v>49</v>
      </c>
      <c r="R402" s="157">
        <f t="shared" si="115"/>
        <v>86146</v>
      </c>
      <c r="S402" s="157">
        <f>SUM(S166)</f>
        <v>1690</v>
      </c>
      <c r="T402" s="157">
        <f t="shared" si="116"/>
        <v>87836</v>
      </c>
      <c r="U402" s="218">
        <f>SUM(U166)</f>
        <v>77906</v>
      </c>
      <c r="V402" s="219">
        <f t="shared" si="112"/>
        <v>0.8869484038435266</v>
      </c>
      <c r="W402" s="157"/>
      <c r="X402" s="157"/>
      <c r="Y402" s="157"/>
      <c r="Z402" s="157"/>
      <c r="AA402" s="157"/>
      <c r="AB402" s="159"/>
      <c r="AC402" s="159"/>
      <c r="AD402" s="160"/>
      <c r="AE402" s="160"/>
      <c r="AF402" s="160"/>
      <c r="AG402" s="161"/>
      <c r="AH402" s="160"/>
      <c r="AI402" s="161"/>
      <c r="AJ402" s="222"/>
      <c r="AK402" s="223"/>
    </row>
    <row r="403" spans="7:37" ht="12.75">
      <c r="G403" s="58" t="s">
        <v>11</v>
      </c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218">
        <f>SUM(U381)</f>
        <v>278</v>
      </c>
      <c r="V403" s="219"/>
      <c r="W403" s="157"/>
      <c r="X403" s="157"/>
      <c r="Y403" s="157"/>
      <c r="Z403" s="157"/>
      <c r="AA403" s="157"/>
      <c r="AB403" s="159"/>
      <c r="AC403" s="159"/>
      <c r="AD403" s="160"/>
      <c r="AE403" s="160"/>
      <c r="AF403" s="160"/>
      <c r="AG403" s="161"/>
      <c r="AH403" s="160"/>
      <c r="AI403" s="161"/>
      <c r="AJ403" s="222"/>
      <c r="AK403" s="223"/>
    </row>
    <row r="404" spans="7:37" ht="12.75">
      <c r="G404" s="53" t="s">
        <v>838</v>
      </c>
      <c r="H404" s="163">
        <f aca="true" t="shared" si="128" ref="H404:M404">SUM(H389:H402)</f>
        <v>305782</v>
      </c>
      <c r="I404" s="163">
        <f t="shared" si="128"/>
        <v>38510</v>
      </c>
      <c r="J404" s="163">
        <f t="shared" si="128"/>
        <v>344292</v>
      </c>
      <c r="K404" s="163">
        <f t="shared" si="128"/>
        <v>0</v>
      </c>
      <c r="L404" s="163">
        <f t="shared" si="128"/>
        <v>344292</v>
      </c>
      <c r="M404" s="163">
        <f t="shared" si="128"/>
        <v>24979</v>
      </c>
      <c r="N404" s="163">
        <f t="shared" si="113"/>
        <v>369271</v>
      </c>
      <c r="O404" s="163">
        <f aca="true" t="shared" si="129" ref="O404:T404">SUM(O389:O402)</f>
        <v>9814</v>
      </c>
      <c r="P404" s="163">
        <f t="shared" si="129"/>
        <v>379085</v>
      </c>
      <c r="Q404" s="163">
        <f t="shared" si="129"/>
        <v>96237</v>
      </c>
      <c r="R404" s="163">
        <f t="shared" si="129"/>
        <v>475322</v>
      </c>
      <c r="S404" s="163">
        <f t="shared" si="129"/>
        <v>1690</v>
      </c>
      <c r="T404" s="163">
        <f t="shared" si="129"/>
        <v>477012</v>
      </c>
      <c r="U404" s="220">
        <f>SUM(U389:U403)</f>
        <v>287907</v>
      </c>
      <c r="V404" s="221">
        <f t="shared" si="112"/>
        <v>0.6035634323664814</v>
      </c>
      <c r="W404" s="160"/>
      <c r="X404" s="160"/>
      <c r="Y404" s="160"/>
      <c r="Z404" s="160"/>
      <c r="AA404" s="160"/>
      <c r="AB404" s="161"/>
      <c r="AC404" s="161"/>
      <c r="AD404" s="160"/>
      <c r="AE404" s="160"/>
      <c r="AF404" s="160"/>
      <c r="AG404" s="161"/>
      <c r="AH404" s="160"/>
      <c r="AI404" s="161"/>
      <c r="AJ404" s="222"/>
      <c r="AK404" s="223"/>
    </row>
    <row r="405" spans="7:37" ht="12.75">
      <c r="G405" s="53" t="s">
        <v>839</v>
      </c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218"/>
      <c r="V405" s="219"/>
      <c r="W405" s="157"/>
      <c r="X405" s="157"/>
      <c r="Y405" s="157"/>
      <c r="Z405" s="157"/>
      <c r="AA405" s="157"/>
      <c r="AB405" s="159"/>
      <c r="AC405" s="159"/>
      <c r="AD405" s="160"/>
      <c r="AE405" s="160"/>
      <c r="AF405" s="160"/>
      <c r="AG405" s="161"/>
      <c r="AH405" s="160"/>
      <c r="AI405" s="161"/>
      <c r="AJ405" s="222"/>
      <c r="AK405" s="223"/>
    </row>
    <row r="406" spans="7:37" ht="12.75">
      <c r="G406" s="57" t="s">
        <v>711</v>
      </c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218"/>
      <c r="V406" s="219"/>
      <c r="W406" s="157">
        <f aca="true" t="shared" si="130" ref="W406:AB406">SUM(W25+W42+W57+W82+W83+W180+W181+W191+W192+W212+W319+W359+W376)</f>
        <v>4950</v>
      </c>
      <c r="X406" s="157">
        <f t="shared" si="130"/>
        <v>0</v>
      </c>
      <c r="Y406" s="157">
        <f t="shared" si="130"/>
        <v>4950</v>
      </c>
      <c r="Z406" s="157">
        <f t="shared" si="130"/>
        <v>0</v>
      </c>
      <c r="AA406" s="157">
        <f t="shared" si="130"/>
        <v>4950</v>
      </c>
      <c r="AB406" s="157">
        <f t="shared" si="130"/>
        <v>0</v>
      </c>
      <c r="AC406" s="157">
        <f>SUM(AA406:AB406)</f>
        <v>4950</v>
      </c>
      <c r="AD406" s="160">
        <f>SUM(AD25+AD42+AD57+AD82+AD83+AD180+AD181+AD191+AD192+AD212+AD319+AD359+AD376)</f>
        <v>0</v>
      </c>
      <c r="AE406" s="160">
        <f>SUM(AC406:AD406)</f>
        <v>4950</v>
      </c>
      <c r="AF406" s="160">
        <f>SUM(AF25+AF42+AF57+AF82+AF83+AF180+AF181+AF191+AF192+AF212+AF319+AF359+AF376)</f>
        <v>0</v>
      </c>
      <c r="AG406" s="160">
        <f>SUM(AE406:AF406)</f>
        <v>4950</v>
      </c>
      <c r="AH406" s="160"/>
      <c r="AI406" s="160">
        <f>SUM(AG406:AH406)</f>
        <v>4950</v>
      </c>
      <c r="AJ406" s="222">
        <f>SUM(AJ25+AJ28+AJ42+AJ57+AJ82+AJ83+AJ212+AJ319+AJ359+AJ376)</f>
        <v>5433</v>
      </c>
      <c r="AK406" s="223">
        <f aca="true" t="shared" si="131" ref="AK406:AK417">SUM(AJ406/AI406)</f>
        <v>1.0975757575757576</v>
      </c>
    </row>
    <row r="407" spans="7:37" ht="12.75">
      <c r="G407" s="57" t="s">
        <v>853</v>
      </c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218"/>
      <c r="V407" s="219"/>
      <c r="W407" s="157">
        <f aca="true" t="shared" si="132" ref="W407:AB407">SUM(W59+W60+W61+W62+W63+W64+W65)</f>
        <v>39685</v>
      </c>
      <c r="X407" s="157">
        <f t="shared" si="132"/>
        <v>0</v>
      </c>
      <c r="Y407" s="157">
        <f t="shared" si="132"/>
        <v>39685</v>
      </c>
      <c r="Z407" s="157">
        <f t="shared" si="132"/>
        <v>0</v>
      </c>
      <c r="AA407" s="157">
        <f t="shared" si="132"/>
        <v>39685</v>
      </c>
      <c r="AB407" s="157">
        <f t="shared" si="132"/>
        <v>0</v>
      </c>
      <c r="AC407" s="157">
        <f aca="true" t="shared" si="133" ref="AC407:AC415">SUM(AA407:AB407)</f>
        <v>39685</v>
      </c>
      <c r="AD407" s="160">
        <f>SUM(AD59+AD60+AD61+AD62+AD63+AD64+AD65)</f>
        <v>0</v>
      </c>
      <c r="AE407" s="160">
        <f aca="true" t="shared" si="134" ref="AE407:AE415">SUM(AC407:AD407)</f>
        <v>39685</v>
      </c>
      <c r="AF407" s="160">
        <f>SUM(AF59+AF60+AF61+AF62+AF63+AF64+AF65)</f>
        <v>0</v>
      </c>
      <c r="AG407" s="160">
        <f aca="true" t="shared" si="135" ref="AG407:AG415">SUM(AE407:AF407)</f>
        <v>39685</v>
      </c>
      <c r="AH407" s="160"/>
      <c r="AI407" s="160">
        <f aca="true" t="shared" si="136" ref="AI407:AI415">SUM(AG407:AH407)</f>
        <v>39685</v>
      </c>
      <c r="AJ407" s="222">
        <f>SUM(AJ59+AJ60+AJ61+AJ62+AJ63+AJ64+AJ65)</f>
        <v>30908</v>
      </c>
      <c r="AK407" s="223">
        <f t="shared" si="131"/>
        <v>0.7788333123346353</v>
      </c>
    </row>
    <row r="408" spans="7:37" ht="12.75">
      <c r="G408" s="57" t="s">
        <v>843</v>
      </c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218"/>
      <c r="V408" s="219"/>
      <c r="W408" s="157">
        <f aca="true" t="shared" si="137" ref="W408:AB408">SUM(W113+W114+W118+W119+W120+W121+W123+W124+W125+W126+W127+W128+W130+W131+W132)</f>
        <v>57701</v>
      </c>
      <c r="X408" s="157">
        <f t="shared" si="137"/>
        <v>0</v>
      </c>
      <c r="Y408" s="157">
        <f t="shared" si="137"/>
        <v>57701</v>
      </c>
      <c r="Z408" s="157">
        <f t="shared" si="137"/>
        <v>0</v>
      </c>
      <c r="AA408" s="157">
        <f t="shared" si="137"/>
        <v>57701</v>
      </c>
      <c r="AB408" s="157">
        <f t="shared" si="137"/>
        <v>5058</v>
      </c>
      <c r="AC408" s="157">
        <f t="shared" si="133"/>
        <v>62759</v>
      </c>
      <c r="AD408" s="160">
        <f>SUM(AD113+AD114+AD118+AD119+AD120+AD121+AD122+AD123+AD124+AD125+AD126+AD127+AD128+AD130+AD131+AD132)</f>
        <v>6778</v>
      </c>
      <c r="AE408" s="160">
        <f t="shared" si="134"/>
        <v>69537</v>
      </c>
      <c r="AF408" s="160">
        <f>SUM(AF113+AF114+AF118+AF119+AF120+AF121+AF123+AF124+AF125+AF126+AF127+AF128+AF130+AF131+AF132)</f>
        <v>1179</v>
      </c>
      <c r="AG408" s="160">
        <f t="shared" si="135"/>
        <v>70716</v>
      </c>
      <c r="AH408" s="160">
        <f>SUM(AH113+AH114+AH115+AH116+AH117+AH118+AH119+AH120+AH121+AH123+AH124+AH128+AH129+AH130+AH131+AH132+AH133+AH134+AH135)</f>
        <v>3598</v>
      </c>
      <c r="AI408" s="160">
        <f t="shared" si="136"/>
        <v>74314</v>
      </c>
      <c r="AJ408" s="222">
        <f>SUM(AJ113+AJ114+AJ115+AJ116+AJ117+AJ118+AJ119+AJ120+AJ121+AJ123+AJ124+AJ128+AJ129+AJ130+AJ131+AJ133+AJ134+AJ135)</f>
        <v>74231</v>
      </c>
      <c r="AK408" s="223">
        <f t="shared" si="131"/>
        <v>0.9988831175821514</v>
      </c>
    </row>
    <row r="409" spans="7:37" ht="12.75">
      <c r="G409" s="57" t="s">
        <v>716</v>
      </c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218"/>
      <c r="V409" s="219"/>
      <c r="W409" s="157">
        <f aca="true" t="shared" si="138" ref="W409:AB409">SUM(W139+W204+W290+W306)</f>
        <v>15741</v>
      </c>
      <c r="X409" s="157">
        <f t="shared" si="138"/>
        <v>0</v>
      </c>
      <c r="Y409" s="157">
        <f t="shared" si="138"/>
        <v>15741</v>
      </c>
      <c r="Z409" s="157">
        <f t="shared" si="138"/>
        <v>0</v>
      </c>
      <c r="AA409" s="157">
        <f t="shared" si="138"/>
        <v>15741</v>
      </c>
      <c r="AB409" s="157">
        <f t="shared" si="138"/>
        <v>12113</v>
      </c>
      <c r="AC409" s="157">
        <f t="shared" si="133"/>
        <v>27854</v>
      </c>
      <c r="AD409" s="160">
        <f>SUM(AD84+AD139+AD204+AD290+AD306+AD338)</f>
        <v>3036</v>
      </c>
      <c r="AE409" s="160">
        <f t="shared" si="134"/>
        <v>30890</v>
      </c>
      <c r="AF409" s="160">
        <f>SUM(AF139)</f>
        <v>0</v>
      </c>
      <c r="AG409" s="160">
        <f t="shared" si="135"/>
        <v>30890</v>
      </c>
      <c r="AH409" s="160">
        <f>SUM(AH49)</f>
        <v>54</v>
      </c>
      <c r="AI409" s="160">
        <f t="shared" si="136"/>
        <v>30944</v>
      </c>
      <c r="AJ409" s="222">
        <f>SUM(AJ49+AJ84+AJ204+AJ290+AJ306)</f>
        <v>30269</v>
      </c>
      <c r="AK409" s="223">
        <f t="shared" si="131"/>
        <v>0.9781864012409514</v>
      </c>
    </row>
    <row r="410" spans="7:37" ht="12.75">
      <c r="G410" s="57" t="s">
        <v>10</v>
      </c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218"/>
      <c r="V410" s="219"/>
      <c r="W410" s="157"/>
      <c r="X410" s="157"/>
      <c r="Y410" s="157"/>
      <c r="Z410" s="157"/>
      <c r="AA410" s="157"/>
      <c r="AB410" s="157"/>
      <c r="AC410" s="157"/>
      <c r="AD410" s="160"/>
      <c r="AE410" s="160"/>
      <c r="AF410" s="160"/>
      <c r="AG410" s="160"/>
      <c r="AH410" s="160">
        <f>SUM(AH85)</f>
        <v>140</v>
      </c>
      <c r="AI410" s="160">
        <f t="shared" si="136"/>
        <v>140</v>
      </c>
      <c r="AJ410" s="222">
        <f>SUM(AJ50+AJ85+AJ205+AJ291+AJ307+AJ86)</f>
        <v>140</v>
      </c>
      <c r="AK410" s="223">
        <f t="shared" si="131"/>
        <v>1</v>
      </c>
    </row>
    <row r="411" spans="7:37" ht="12.75">
      <c r="G411" s="57" t="s">
        <v>844</v>
      </c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218"/>
      <c r="V411" s="219"/>
      <c r="W411" s="157">
        <f aca="true" t="shared" si="139" ref="W411:AB411">SUM(W293+W309+W333+W349)</f>
        <v>114961</v>
      </c>
      <c r="X411" s="157">
        <f t="shared" si="139"/>
        <v>0</v>
      </c>
      <c r="Y411" s="157">
        <f t="shared" si="139"/>
        <v>114961</v>
      </c>
      <c r="Z411" s="157">
        <f t="shared" si="139"/>
        <v>0</v>
      </c>
      <c r="AA411" s="157">
        <f t="shared" si="139"/>
        <v>114961</v>
      </c>
      <c r="AB411" s="157">
        <f t="shared" si="139"/>
        <v>8655</v>
      </c>
      <c r="AC411" s="157">
        <f t="shared" si="133"/>
        <v>123616</v>
      </c>
      <c r="AD411" s="160">
        <f>SUM(AD293+AD333+AD349)</f>
        <v>0</v>
      </c>
      <c r="AE411" s="160">
        <f t="shared" si="134"/>
        <v>123616</v>
      </c>
      <c r="AF411" s="160">
        <f>SUM(AF293+AF333+AF349)</f>
        <v>0</v>
      </c>
      <c r="AG411" s="160">
        <f t="shared" si="135"/>
        <v>123616</v>
      </c>
      <c r="AH411" s="160">
        <f>SUM(AH293)</f>
        <v>-2912</v>
      </c>
      <c r="AI411" s="160">
        <f t="shared" si="136"/>
        <v>120704</v>
      </c>
      <c r="AJ411" s="222">
        <f>SUM(AJ93+AJ293+AJ333+AJ349+AJ132)</f>
        <v>59134</v>
      </c>
      <c r="AK411" s="223">
        <f t="shared" si="131"/>
        <v>0.4899091993637328</v>
      </c>
    </row>
    <row r="412" spans="7:37" ht="12.75">
      <c r="G412" s="58" t="s">
        <v>845</v>
      </c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218"/>
      <c r="V412" s="219"/>
      <c r="W412" s="157">
        <f aca="true" t="shared" si="140" ref="W412:AB412">SUM(W28+W142+W143+W95)</f>
        <v>9650</v>
      </c>
      <c r="X412" s="157">
        <f t="shared" si="140"/>
        <v>0</v>
      </c>
      <c r="Y412" s="157">
        <f t="shared" si="140"/>
        <v>9650</v>
      </c>
      <c r="Z412" s="157">
        <f t="shared" si="140"/>
        <v>0</v>
      </c>
      <c r="AA412" s="157">
        <f t="shared" si="140"/>
        <v>9650</v>
      </c>
      <c r="AB412" s="157">
        <f t="shared" si="140"/>
        <v>0</v>
      </c>
      <c r="AC412" s="157">
        <f t="shared" si="133"/>
        <v>9650</v>
      </c>
      <c r="AD412" s="160">
        <f>SUM(AD28+AD142+AD143)</f>
        <v>0</v>
      </c>
      <c r="AE412" s="160">
        <f t="shared" si="134"/>
        <v>9650</v>
      </c>
      <c r="AF412" s="160">
        <f>SUM(AF28+AF95+AF96+AF142+AF156)</f>
        <v>95058</v>
      </c>
      <c r="AG412" s="160">
        <f t="shared" si="135"/>
        <v>104708</v>
      </c>
      <c r="AH412" s="160"/>
      <c r="AI412" s="160">
        <f t="shared" si="136"/>
        <v>104708</v>
      </c>
      <c r="AJ412" s="222">
        <f>SUM(AJ94+AJ95+AJ96+AJ142+AJ143+AJ156)</f>
        <v>6209</v>
      </c>
      <c r="AK412" s="223">
        <f t="shared" si="131"/>
        <v>0.059298238912022</v>
      </c>
    </row>
    <row r="413" spans="7:37" ht="12.75">
      <c r="G413" s="58" t="s">
        <v>854</v>
      </c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218"/>
      <c r="V413" s="219"/>
      <c r="W413" s="157">
        <f aca="true" t="shared" si="141" ref="W413:AB413">SUM(W366)</f>
        <v>3500</v>
      </c>
      <c r="X413" s="157">
        <f t="shared" si="141"/>
        <v>0</v>
      </c>
      <c r="Y413" s="157">
        <f t="shared" si="141"/>
        <v>3500</v>
      </c>
      <c r="Z413" s="157">
        <f t="shared" si="141"/>
        <v>0</v>
      </c>
      <c r="AA413" s="157">
        <f t="shared" si="141"/>
        <v>3500</v>
      </c>
      <c r="AB413" s="157">
        <f t="shared" si="141"/>
        <v>-847</v>
      </c>
      <c r="AC413" s="157">
        <f t="shared" si="133"/>
        <v>2653</v>
      </c>
      <c r="AD413" s="160">
        <f>SUM(AD366)</f>
        <v>0</v>
      </c>
      <c r="AE413" s="160">
        <f t="shared" si="134"/>
        <v>2653</v>
      </c>
      <c r="AF413" s="160">
        <f>SUM(AF366)</f>
        <v>0</v>
      </c>
      <c r="AG413" s="160">
        <f t="shared" si="135"/>
        <v>2653</v>
      </c>
      <c r="AH413" s="160">
        <f>SUM(AH366)</f>
        <v>810</v>
      </c>
      <c r="AI413" s="160">
        <f t="shared" si="136"/>
        <v>3463</v>
      </c>
      <c r="AJ413" s="222">
        <f>SUM(AJ366)</f>
        <v>0</v>
      </c>
      <c r="AK413" s="223">
        <f t="shared" si="131"/>
        <v>0</v>
      </c>
    </row>
    <row r="414" spans="7:37" ht="12.75">
      <c r="G414" s="58" t="s">
        <v>855</v>
      </c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218"/>
      <c r="V414" s="219"/>
      <c r="W414" s="157">
        <f aca="true" t="shared" si="142" ref="W414:AB414">SUM(W153+W154)</f>
        <v>59594</v>
      </c>
      <c r="X414" s="157">
        <f t="shared" si="142"/>
        <v>0</v>
      </c>
      <c r="Y414" s="157">
        <f t="shared" si="142"/>
        <v>59594</v>
      </c>
      <c r="Z414" s="157">
        <f t="shared" si="142"/>
        <v>0</v>
      </c>
      <c r="AA414" s="157">
        <f t="shared" si="142"/>
        <v>59594</v>
      </c>
      <c r="AB414" s="157">
        <f t="shared" si="142"/>
        <v>0</v>
      </c>
      <c r="AC414" s="157">
        <f t="shared" si="133"/>
        <v>59594</v>
      </c>
      <c r="AD414" s="160">
        <f>SUM(AD153+AD154)</f>
        <v>0</v>
      </c>
      <c r="AE414" s="160">
        <f t="shared" si="134"/>
        <v>59594</v>
      </c>
      <c r="AF414" s="160">
        <f>SUM(AF153+AF154)</f>
        <v>0</v>
      </c>
      <c r="AG414" s="160">
        <f t="shared" si="135"/>
        <v>59594</v>
      </c>
      <c r="AH414" s="160"/>
      <c r="AI414" s="160">
        <f t="shared" si="136"/>
        <v>59594</v>
      </c>
      <c r="AJ414" s="222">
        <f>SUM(AJ153+AJ154)</f>
        <v>57519</v>
      </c>
      <c r="AK414" s="223">
        <f t="shared" si="131"/>
        <v>0.9651810584958217</v>
      </c>
    </row>
    <row r="415" spans="7:37" ht="12.75">
      <c r="G415" s="58" t="s">
        <v>718</v>
      </c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218"/>
      <c r="V415" s="219"/>
      <c r="W415" s="157">
        <f aca="true" t="shared" si="143" ref="W415:AB415">SUM(W52)</f>
        <v>0</v>
      </c>
      <c r="X415" s="157">
        <f t="shared" si="143"/>
        <v>38510</v>
      </c>
      <c r="Y415" s="157">
        <f t="shared" si="143"/>
        <v>38510</v>
      </c>
      <c r="Z415" s="157">
        <f t="shared" si="143"/>
        <v>0</v>
      </c>
      <c r="AA415" s="157">
        <f t="shared" si="143"/>
        <v>38510</v>
      </c>
      <c r="AB415" s="157">
        <f t="shared" si="143"/>
        <v>0</v>
      </c>
      <c r="AC415" s="157">
        <f t="shared" si="133"/>
        <v>38510</v>
      </c>
      <c r="AD415" s="160">
        <f>SUM(AD52)</f>
        <v>0</v>
      </c>
      <c r="AE415" s="160">
        <f t="shared" si="134"/>
        <v>38510</v>
      </c>
      <c r="AF415" s="160">
        <f>SUM(AF52)</f>
        <v>0</v>
      </c>
      <c r="AG415" s="160">
        <f t="shared" si="135"/>
        <v>38510</v>
      </c>
      <c r="AH415" s="160">
        <f>SUM(AH33+AH50+AH65+AH91+AH92+AH188+AH189+AH199+AH200+AH220+AH327+AH367+AH384)</f>
        <v>0</v>
      </c>
      <c r="AI415" s="160">
        <f t="shared" si="136"/>
        <v>38510</v>
      </c>
      <c r="AJ415" s="222">
        <f>SUM(AJ52)</f>
        <v>38510</v>
      </c>
      <c r="AK415" s="223">
        <f t="shared" si="131"/>
        <v>1</v>
      </c>
    </row>
    <row r="416" spans="7:37" ht="12.75">
      <c r="G416" s="58" t="s">
        <v>12</v>
      </c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218"/>
      <c r="V416" s="219"/>
      <c r="W416" s="157"/>
      <c r="X416" s="157"/>
      <c r="Y416" s="157"/>
      <c r="Z416" s="157"/>
      <c r="AA416" s="157"/>
      <c r="AB416" s="157"/>
      <c r="AC416" s="157"/>
      <c r="AD416" s="160"/>
      <c r="AE416" s="160"/>
      <c r="AF416" s="160"/>
      <c r="AG416" s="160"/>
      <c r="AH416" s="160"/>
      <c r="AI416" s="160"/>
      <c r="AJ416" s="222">
        <f>SUM(AJ381)</f>
        <v>-2518</v>
      </c>
      <c r="AK416" s="223"/>
    </row>
    <row r="417" spans="7:37" ht="12.75">
      <c r="G417" s="53" t="s">
        <v>847</v>
      </c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220"/>
      <c r="V417" s="221"/>
      <c r="W417" s="163">
        <f aca="true" t="shared" si="144" ref="W417:AG417">SUM(W406:W415)</f>
        <v>305782</v>
      </c>
      <c r="X417" s="163">
        <f t="shared" si="144"/>
        <v>38510</v>
      </c>
      <c r="Y417" s="163">
        <f t="shared" si="144"/>
        <v>344292</v>
      </c>
      <c r="Z417" s="163">
        <f t="shared" si="144"/>
        <v>0</v>
      </c>
      <c r="AA417" s="163">
        <f t="shared" si="144"/>
        <v>344292</v>
      </c>
      <c r="AB417" s="163">
        <f t="shared" si="144"/>
        <v>24979</v>
      </c>
      <c r="AC417" s="163">
        <f t="shared" si="144"/>
        <v>369271</v>
      </c>
      <c r="AD417" s="163">
        <f t="shared" si="144"/>
        <v>9814</v>
      </c>
      <c r="AE417" s="163">
        <f t="shared" si="144"/>
        <v>379085</v>
      </c>
      <c r="AF417" s="163">
        <f t="shared" si="144"/>
        <v>96237</v>
      </c>
      <c r="AG417" s="163">
        <f t="shared" si="144"/>
        <v>475322</v>
      </c>
      <c r="AH417" s="163">
        <f>SUM(AH406:AH415)</f>
        <v>1690</v>
      </c>
      <c r="AI417" s="163">
        <f>SUM(AI406:AI415)</f>
        <v>477012</v>
      </c>
      <c r="AJ417" s="220">
        <f>SUM(AJ406:AJ416)</f>
        <v>299835</v>
      </c>
      <c r="AK417" s="221">
        <f t="shared" si="131"/>
        <v>0.628569092601444</v>
      </c>
    </row>
    <row r="420" spans="7:37" ht="12.75" hidden="1">
      <c r="G420" s="213" t="s">
        <v>14</v>
      </c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>
        <v>287907</v>
      </c>
      <c r="V420" s="215"/>
      <c r="W420" s="214"/>
      <c r="X420" s="214"/>
      <c r="Y420" s="214"/>
      <c r="Z420" s="214"/>
      <c r="AA420" s="214"/>
      <c r="AB420" s="214"/>
      <c r="AC420" s="213"/>
      <c r="AD420" s="214"/>
      <c r="AE420" s="214"/>
      <c r="AF420" s="214"/>
      <c r="AG420" s="213"/>
      <c r="AH420" s="214"/>
      <c r="AI420" s="213"/>
      <c r="AJ420" s="214">
        <v>299835</v>
      </c>
      <c r="AK420" s="215"/>
    </row>
    <row r="421" spans="7:37" ht="12.75" hidden="1">
      <c r="G421" s="213" t="s">
        <v>17</v>
      </c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>
        <f>SUM(U404)</f>
        <v>287907</v>
      </c>
      <c r="V421" s="215"/>
      <c r="W421" s="214"/>
      <c r="X421" s="214"/>
      <c r="Y421" s="214"/>
      <c r="Z421" s="214"/>
      <c r="AA421" s="214"/>
      <c r="AB421" s="214"/>
      <c r="AC421" s="213"/>
      <c r="AD421" s="214"/>
      <c r="AE421" s="214"/>
      <c r="AF421" s="214"/>
      <c r="AG421" s="213"/>
      <c r="AH421" s="214"/>
      <c r="AI421" s="213"/>
      <c r="AJ421" s="214">
        <f>SUM(AJ417)</f>
        <v>299835</v>
      </c>
      <c r="AK421" s="215"/>
    </row>
    <row r="422" spans="7:37" ht="12.75" hidden="1">
      <c r="G422" s="213" t="s">
        <v>15</v>
      </c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>
        <f>SUM(U420-U421)</f>
        <v>0</v>
      </c>
      <c r="V422" s="215"/>
      <c r="W422" s="214"/>
      <c r="X422" s="214"/>
      <c r="Y422" s="214"/>
      <c r="Z422" s="214"/>
      <c r="AA422" s="214"/>
      <c r="AB422" s="214"/>
      <c r="AC422" s="213"/>
      <c r="AD422" s="214"/>
      <c r="AE422" s="214"/>
      <c r="AF422" s="214"/>
      <c r="AG422" s="213"/>
      <c r="AH422" s="214"/>
      <c r="AI422" s="213"/>
      <c r="AJ422" s="214">
        <f>SUM(AJ420-AJ421)</f>
        <v>0</v>
      </c>
      <c r="AK422" s="215"/>
    </row>
  </sheetData>
  <sheetProtection/>
  <mergeCells count="90">
    <mergeCell ref="E283:G283"/>
    <mergeCell ref="E262:G262"/>
    <mergeCell ref="E269:G269"/>
    <mergeCell ref="F270:G270"/>
    <mergeCell ref="E276:G276"/>
    <mergeCell ref="F342:G342"/>
    <mergeCell ref="AK124:AK127"/>
    <mergeCell ref="AH124:AH127"/>
    <mergeCell ref="AI124:AI127"/>
    <mergeCell ref="AJ124:AJ127"/>
    <mergeCell ref="F228:G228"/>
    <mergeCell ref="E234:G234"/>
    <mergeCell ref="F235:G235"/>
    <mergeCell ref="F291:G291"/>
    <mergeCell ref="F277:G277"/>
    <mergeCell ref="E341:G341"/>
    <mergeCell ref="F331:G331"/>
    <mergeCell ref="E325:G325"/>
    <mergeCell ref="E299:G299"/>
    <mergeCell ref="F326:G326"/>
    <mergeCell ref="F300:G300"/>
    <mergeCell ref="F307:G307"/>
    <mergeCell ref="E316:G316"/>
    <mergeCell ref="F317:G317"/>
    <mergeCell ref="F374:G374"/>
    <mergeCell ref="F347:G347"/>
    <mergeCell ref="E356:G356"/>
    <mergeCell ref="F357:G357"/>
    <mergeCell ref="F364:G364"/>
    <mergeCell ref="E373:G373"/>
    <mergeCell ref="F256:G256"/>
    <mergeCell ref="E196:G196"/>
    <mergeCell ref="F197:G197"/>
    <mergeCell ref="E209:G209"/>
    <mergeCell ref="F210:G210"/>
    <mergeCell ref="E218:G218"/>
    <mergeCell ref="E241:G241"/>
    <mergeCell ref="E248:G248"/>
    <mergeCell ref="F249:G249"/>
    <mergeCell ref="E255:G255"/>
    <mergeCell ref="E227:G227"/>
    <mergeCell ref="E170:G170"/>
    <mergeCell ref="F171:G171"/>
    <mergeCell ref="E163:G163"/>
    <mergeCell ref="E177:G177"/>
    <mergeCell ref="F178:G178"/>
    <mergeCell ref="E188:G188"/>
    <mergeCell ref="F164:G164"/>
    <mergeCell ref="F140:G140"/>
    <mergeCell ref="F91:G91"/>
    <mergeCell ref="E107:G107"/>
    <mergeCell ref="F108:G108"/>
    <mergeCell ref="F102:G102"/>
    <mergeCell ref="F112:G112"/>
    <mergeCell ref="E147:G147"/>
    <mergeCell ref="F148:G148"/>
    <mergeCell ref="F72:G72"/>
    <mergeCell ref="E79:G79"/>
    <mergeCell ref="E71:G71"/>
    <mergeCell ref="F151:G151"/>
    <mergeCell ref="F33:G33"/>
    <mergeCell ref="E39:G39"/>
    <mergeCell ref="F26:G26"/>
    <mergeCell ref="E32:G32"/>
    <mergeCell ref="F40:G40"/>
    <mergeCell ref="E54:G54"/>
    <mergeCell ref="F9:G9"/>
    <mergeCell ref="E15:G15"/>
    <mergeCell ref="F16:G16"/>
    <mergeCell ref="E8:G8"/>
    <mergeCell ref="E22:G22"/>
    <mergeCell ref="F23:G23"/>
    <mergeCell ref="E5:E6"/>
    <mergeCell ref="F5:F6"/>
    <mergeCell ref="G5:G6"/>
    <mergeCell ref="A4:G4"/>
    <mergeCell ref="A5:A6"/>
    <mergeCell ref="B5:B6"/>
    <mergeCell ref="C5:C6"/>
    <mergeCell ref="D5:D6"/>
    <mergeCell ref="H5:V5"/>
    <mergeCell ref="W5:AK5"/>
    <mergeCell ref="F284:G284"/>
    <mergeCell ref="F263:G263"/>
    <mergeCell ref="F242:G242"/>
    <mergeCell ref="F219:G219"/>
    <mergeCell ref="F189:G189"/>
    <mergeCell ref="F55:G55"/>
    <mergeCell ref="F80:G80"/>
    <mergeCell ref="E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4"/>
  <sheetViews>
    <sheetView workbookViewId="0" topLeftCell="A5">
      <selection activeCell="AK42" sqref="AK42"/>
    </sheetView>
  </sheetViews>
  <sheetFormatPr defaultColWidth="9.140625" defaultRowHeight="12.75"/>
  <cols>
    <col min="1" max="1" width="2.7109375" style="5" customWidth="1"/>
    <col min="2" max="2" width="2.8515625" style="5" customWidth="1"/>
    <col min="3" max="3" width="3.57421875" style="5" customWidth="1"/>
    <col min="4" max="4" width="3.57421875" style="6" customWidth="1"/>
    <col min="5" max="5" width="2.7109375" style="5" customWidth="1"/>
    <col min="6" max="6" width="3.57421875" style="5" customWidth="1"/>
    <col min="7" max="7" width="28.00390625" style="5" customWidth="1"/>
    <col min="8" max="8" width="8.28125" style="62" customWidth="1"/>
    <col min="9" max="9" width="0" style="62" hidden="1" customWidth="1"/>
    <col min="10" max="10" width="8.57421875" style="62" hidden="1" customWidth="1"/>
    <col min="11" max="11" width="0" style="62" hidden="1" customWidth="1"/>
    <col min="12" max="12" width="8.57421875" style="62" hidden="1" customWidth="1"/>
    <col min="13" max="17" width="8.421875" style="62" hidden="1" customWidth="1"/>
    <col min="18" max="21" width="8.421875" style="62" customWidth="1"/>
    <col min="22" max="22" width="8.421875" style="152" customWidth="1"/>
    <col min="23" max="23" width="8.28125" style="62" customWidth="1"/>
    <col min="24" max="24" width="0" style="62" hidden="1" customWidth="1"/>
    <col min="25" max="25" width="9.00390625" style="62" hidden="1" customWidth="1"/>
    <col min="26" max="26" width="0" style="62" hidden="1" customWidth="1"/>
    <col min="27" max="27" width="8.421875" style="62" hidden="1" customWidth="1"/>
    <col min="28" max="28" width="8.57421875" style="63" hidden="1" customWidth="1"/>
    <col min="29" max="29" width="0" style="64" hidden="1" customWidth="1"/>
    <col min="30" max="31" width="0" style="92" hidden="1" customWidth="1"/>
    <col min="32" max="32" width="0" style="91" hidden="1" customWidth="1"/>
    <col min="33" max="33" width="9.140625" style="91" customWidth="1"/>
    <col min="34" max="34" width="9.140625" style="92" customWidth="1"/>
    <col min="35" max="35" width="9.140625" style="91" customWidth="1"/>
    <col min="36" max="36" width="9.140625" style="51" customWidth="1"/>
    <col min="37" max="37" width="9.140625" style="146" customWidth="1"/>
  </cols>
  <sheetData>
    <row r="1" spans="1:6" ht="12.75" hidden="1">
      <c r="A1" s="337"/>
      <c r="B1" s="337"/>
      <c r="C1" s="337"/>
      <c r="D1" s="337"/>
      <c r="E1" s="337"/>
      <c r="F1" s="337"/>
    </row>
    <row r="2" spans="1:6" ht="12.75" hidden="1">
      <c r="A2" s="336"/>
      <c r="B2" s="336"/>
      <c r="C2" s="336"/>
      <c r="D2" s="336"/>
      <c r="E2" s="336"/>
      <c r="F2" s="336"/>
    </row>
    <row r="3" ht="12.75" hidden="1"/>
    <row r="4" spans="1:7" ht="12.75" hidden="1">
      <c r="A4" s="336"/>
      <c r="B4" s="336"/>
      <c r="C4" s="336"/>
      <c r="D4" s="336"/>
      <c r="E4" s="336"/>
      <c r="F4" s="336"/>
      <c r="G4" s="336"/>
    </row>
    <row r="5" spans="1:7" ht="12.75" customHeight="1">
      <c r="A5" s="30"/>
      <c r="B5" s="30"/>
      <c r="C5" s="30"/>
      <c r="D5" s="30"/>
      <c r="E5" s="30"/>
      <c r="F5" s="30"/>
      <c r="G5" s="30"/>
    </row>
    <row r="6" spans="1:7" ht="12.75" customHeight="1">
      <c r="A6" s="30"/>
      <c r="B6" s="30"/>
      <c r="C6" s="30"/>
      <c r="D6" s="30"/>
      <c r="E6" s="30"/>
      <c r="F6" s="30"/>
      <c r="G6" s="30"/>
    </row>
    <row r="7" spans="1:25" ht="12.75" customHeight="1">
      <c r="A7" s="336" t="s">
        <v>486</v>
      </c>
      <c r="B7" s="336"/>
      <c r="C7" s="336"/>
      <c r="D7" s="336"/>
      <c r="E7" s="336"/>
      <c r="F7" s="336"/>
      <c r="G7" s="336"/>
      <c r="Y7" s="65" t="s">
        <v>667</v>
      </c>
    </row>
    <row r="8" spans="1:25" ht="12.75" customHeight="1">
      <c r="A8" s="336" t="s">
        <v>650</v>
      </c>
      <c r="B8" s="336"/>
      <c r="C8" s="336"/>
      <c r="D8" s="336"/>
      <c r="E8" s="336"/>
      <c r="F8" s="336"/>
      <c r="G8" s="336"/>
      <c r="Y8" s="62" t="s">
        <v>606</v>
      </c>
    </row>
    <row r="9" spans="1:7" ht="12.75" customHeight="1">
      <c r="A9" s="328" t="s">
        <v>867</v>
      </c>
      <c r="B9" s="328"/>
      <c r="C9" s="328"/>
      <c r="D9" s="328"/>
      <c r="E9" s="328"/>
      <c r="F9" s="328"/>
      <c r="G9" s="328"/>
    </row>
    <row r="10" spans="1:37" ht="12.75" customHeight="1">
      <c r="A10" s="282" t="s">
        <v>487</v>
      </c>
      <c r="B10" s="282" t="s">
        <v>488</v>
      </c>
      <c r="C10" s="282" t="s">
        <v>489</v>
      </c>
      <c r="D10" s="284" t="s">
        <v>490</v>
      </c>
      <c r="E10" s="282" t="s">
        <v>491</v>
      </c>
      <c r="F10" s="282" t="s">
        <v>492</v>
      </c>
      <c r="G10" s="285" t="s">
        <v>493</v>
      </c>
      <c r="H10" s="278" t="s">
        <v>494</v>
      </c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80"/>
      <c r="W10" s="278" t="s">
        <v>495</v>
      </c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80"/>
    </row>
    <row r="11" spans="1:37" ht="33" customHeight="1">
      <c r="A11" s="283"/>
      <c r="B11" s="283"/>
      <c r="C11" s="283"/>
      <c r="D11" s="283"/>
      <c r="E11" s="283"/>
      <c r="F11" s="283"/>
      <c r="G11" s="286"/>
      <c r="H11" s="154" t="s">
        <v>496</v>
      </c>
      <c r="I11" s="154" t="s">
        <v>668</v>
      </c>
      <c r="J11" s="154" t="s">
        <v>497</v>
      </c>
      <c r="K11" s="154" t="s">
        <v>686</v>
      </c>
      <c r="L11" s="154" t="s">
        <v>687</v>
      </c>
      <c r="M11" s="154" t="s">
        <v>723</v>
      </c>
      <c r="N11" s="154" t="s">
        <v>724</v>
      </c>
      <c r="O11" s="155" t="s">
        <v>868</v>
      </c>
      <c r="P11" s="155" t="s">
        <v>869</v>
      </c>
      <c r="Q11" s="155" t="s">
        <v>928</v>
      </c>
      <c r="R11" s="155" t="s">
        <v>927</v>
      </c>
      <c r="S11" s="155" t="s">
        <v>957</v>
      </c>
      <c r="T11" s="155" t="s">
        <v>958</v>
      </c>
      <c r="U11" s="216" t="s">
        <v>935</v>
      </c>
      <c r="V11" s="217" t="s">
        <v>936</v>
      </c>
      <c r="W11" s="154" t="s">
        <v>496</v>
      </c>
      <c r="X11" s="154" t="s">
        <v>668</v>
      </c>
      <c r="Y11" s="154" t="s">
        <v>497</v>
      </c>
      <c r="Z11" s="154" t="s">
        <v>686</v>
      </c>
      <c r="AA11" s="154" t="s">
        <v>687</v>
      </c>
      <c r="AB11" s="155" t="s">
        <v>723</v>
      </c>
      <c r="AC11" s="154" t="s">
        <v>724</v>
      </c>
      <c r="AD11" s="155" t="s">
        <v>868</v>
      </c>
      <c r="AE11" s="155" t="s">
        <v>869</v>
      </c>
      <c r="AF11" s="155" t="s">
        <v>928</v>
      </c>
      <c r="AG11" s="155" t="s">
        <v>927</v>
      </c>
      <c r="AH11" s="155" t="s">
        <v>957</v>
      </c>
      <c r="AI11" s="155" t="s">
        <v>958</v>
      </c>
      <c r="AJ11" s="216" t="s">
        <v>935</v>
      </c>
      <c r="AK11" s="217" t="s">
        <v>936</v>
      </c>
    </row>
    <row r="12" spans="1:37" ht="12.75">
      <c r="A12" s="21">
        <v>1</v>
      </c>
      <c r="B12" s="21"/>
      <c r="C12" s="21"/>
      <c r="D12" s="24"/>
      <c r="E12" s="332"/>
      <c r="F12" s="332"/>
      <c r="G12" s="332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218"/>
      <c r="V12" s="219"/>
      <c r="W12" s="157"/>
      <c r="X12" s="157"/>
      <c r="Y12" s="157"/>
      <c r="Z12" s="157"/>
      <c r="AA12" s="157"/>
      <c r="AB12" s="161"/>
      <c r="AC12" s="159"/>
      <c r="AD12" s="160"/>
      <c r="AE12" s="160"/>
      <c r="AF12" s="161"/>
      <c r="AG12" s="161"/>
      <c r="AH12" s="160"/>
      <c r="AI12" s="161"/>
      <c r="AJ12" s="222"/>
      <c r="AK12" s="223"/>
    </row>
    <row r="13" spans="1:37" ht="12.75">
      <c r="A13" s="2"/>
      <c r="B13" s="2">
        <v>1</v>
      </c>
      <c r="C13" s="2"/>
      <c r="D13" s="7"/>
      <c r="E13" s="302" t="s">
        <v>651</v>
      </c>
      <c r="F13" s="303"/>
      <c r="G13" s="303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218"/>
      <c r="V13" s="219"/>
      <c r="W13" s="157"/>
      <c r="X13" s="157"/>
      <c r="Y13" s="157"/>
      <c r="Z13" s="157"/>
      <c r="AA13" s="157"/>
      <c r="AB13" s="161"/>
      <c r="AC13" s="159"/>
      <c r="AD13" s="160"/>
      <c r="AE13" s="160"/>
      <c r="AF13" s="161"/>
      <c r="AG13" s="161"/>
      <c r="AH13" s="160"/>
      <c r="AI13" s="161"/>
      <c r="AJ13" s="222"/>
      <c r="AK13" s="223"/>
    </row>
    <row r="14" spans="1:37" ht="12.75">
      <c r="A14" s="2"/>
      <c r="B14" s="2"/>
      <c r="C14" s="8" t="s">
        <v>498</v>
      </c>
      <c r="D14" s="7"/>
      <c r="E14" s="2"/>
      <c r="F14" s="323" t="s">
        <v>499</v>
      </c>
      <c r="G14" s="302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218"/>
      <c r="V14" s="219"/>
      <c r="W14" s="157"/>
      <c r="X14" s="157"/>
      <c r="Y14" s="157"/>
      <c r="Z14" s="157"/>
      <c r="AA14" s="157"/>
      <c r="AB14" s="161"/>
      <c r="AC14" s="159"/>
      <c r="AD14" s="160"/>
      <c r="AE14" s="160"/>
      <c r="AF14" s="161"/>
      <c r="AG14" s="161"/>
      <c r="AH14" s="160"/>
      <c r="AI14" s="161"/>
      <c r="AJ14" s="222"/>
      <c r="AK14" s="223"/>
    </row>
    <row r="15" spans="1:37" ht="12.75">
      <c r="A15" s="2"/>
      <c r="B15" s="2"/>
      <c r="C15" s="2"/>
      <c r="D15" s="12">
        <v>1</v>
      </c>
      <c r="E15" s="2"/>
      <c r="F15" s="2"/>
      <c r="G15" s="26" t="s">
        <v>500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218"/>
      <c r="V15" s="219"/>
      <c r="W15" s="157"/>
      <c r="X15" s="157"/>
      <c r="Y15" s="157"/>
      <c r="Z15" s="157"/>
      <c r="AA15" s="157"/>
      <c r="AB15" s="161"/>
      <c r="AC15" s="159"/>
      <c r="AD15" s="160"/>
      <c r="AE15" s="160"/>
      <c r="AF15" s="161"/>
      <c r="AG15" s="161"/>
      <c r="AH15" s="160"/>
      <c r="AI15" s="161"/>
      <c r="AJ15" s="222"/>
      <c r="AK15" s="223"/>
    </row>
    <row r="16" spans="1:37" ht="12.75">
      <c r="A16" s="9"/>
      <c r="B16" s="9"/>
      <c r="C16" s="9"/>
      <c r="D16" s="10" t="s">
        <v>501</v>
      </c>
      <c r="E16" s="9"/>
      <c r="F16" s="9"/>
      <c r="G16" s="27" t="s">
        <v>502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218"/>
      <c r="V16" s="219"/>
      <c r="W16" s="157">
        <v>540</v>
      </c>
      <c r="X16" s="157"/>
      <c r="Y16" s="157">
        <f>SUM(W16:X16)</f>
        <v>540</v>
      </c>
      <c r="Z16" s="157"/>
      <c r="AA16" s="157">
        <f>SUM(Y16:Z16)</f>
        <v>540</v>
      </c>
      <c r="AB16" s="161"/>
      <c r="AC16" s="157">
        <f>SUM(AA16:AB16)</f>
        <v>540</v>
      </c>
      <c r="AD16" s="160"/>
      <c r="AE16" s="160">
        <f>SUM(AC16:AD16)</f>
        <v>540</v>
      </c>
      <c r="AF16" s="161"/>
      <c r="AG16" s="160">
        <f>SUM(AE16:AF16)</f>
        <v>540</v>
      </c>
      <c r="AH16" s="160">
        <v>-188</v>
      </c>
      <c r="AI16" s="160">
        <f>SUM(AG16:AH16)</f>
        <v>352</v>
      </c>
      <c r="AJ16" s="222">
        <v>345</v>
      </c>
      <c r="AK16" s="223">
        <f>SUM(AJ16/AI16)</f>
        <v>0.9801136363636364</v>
      </c>
    </row>
    <row r="17" spans="1:37" ht="12.75">
      <c r="A17" s="9"/>
      <c r="B17" s="9"/>
      <c r="C17" s="9"/>
      <c r="D17" s="7" t="s">
        <v>535</v>
      </c>
      <c r="E17" s="2"/>
      <c r="F17" s="2"/>
      <c r="G17" s="26" t="s">
        <v>536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218"/>
      <c r="V17" s="219"/>
      <c r="W17" s="157"/>
      <c r="X17" s="157"/>
      <c r="Y17" s="157"/>
      <c r="Z17" s="157"/>
      <c r="AA17" s="157"/>
      <c r="AB17" s="161"/>
      <c r="AC17" s="159"/>
      <c r="AD17" s="160"/>
      <c r="AE17" s="160"/>
      <c r="AF17" s="161"/>
      <c r="AG17" s="161"/>
      <c r="AH17" s="160"/>
      <c r="AI17" s="161"/>
      <c r="AJ17" s="222"/>
      <c r="AK17" s="223"/>
    </row>
    <row r="18" spans="1:37" ht="12.75">
      <c r="A18" s="9"/>
      <c r="B18" s="9"/>
      <c r="C18" s="9"/>
      <c r="D18" s="10" t="s">
        <v>537</v>
      </c>
      <c r="E18" s="9"/>
      <c r="F18" s="9"/>
      <c r="G18" s="27" t="s">
        <v>538</v>
      </c>
      <c r="H18" s="157">
        <v>3651</v>
      </c>
      <c r="I18" s="157"/>
      <c r="J18" s="157">
        <f>SUM(H18:I18)</f>
        <v>3651</v>
      </c>
      <c r="K18" s="157"/>
      <c r="L18" s="157">
        <f>SUM(J18:K18)</f>
        <v>3651</v>
      </c>
      <c r="M18" s="157">
        <v>231</v>
      </c>
      <c r="N18" s="157">
        <f aca="true" t="shared" si="0" ref="N18:N23">SUM(L18:M18)</f>
        <v>3882</v>
      </c>
      <c r="O18" s="157"/>
      <c r="P18" s="157">
        <f>SUM(N18:O18)</f>
        <v>3882</v>
      </c>
      <c r="Q18" s="157"/>
      <c r="R18" s="157">
        <f>SUM(P18:Q18)</f>
        <v>3882</v>
      </c>
      <c r="S18" s="157">
        <v>69</v>
      </c>
      <c r="T18" s="157">
        <f>SUM(R18:S18)</f>
        <v>3951</v>
      </c>
      <c r="U18" s="218">
        <v>3951</v>
      </c>
      <c r="V18" s="219">
        <f>SUM(U18/T18)</f>
        <v>1</v>
      </c>
      <c r="W18" s="157"/>
      <c r="X18" s="157"/>
      <c r="Y18" s="157"/>
      <c r="Z18" s="157"/>
      <c r="AA18" s="157"/>
      <c r="AB18" s="161"/>
      <c r="AC18" s="159"/>
      <c r="AD18" s="160"/>
      <c r="AE18" s="160"/>
      <c r="AF18" s="161"/>
      <c r="AG18" s="161"/>
      <c r="AH18" s="160"/>
      <c r="AI18" s="161"/>
      <c r="AJ18" s="222"/>
      <c r="AK18" s="223"/>
    </row>
    <row r="19" spans="1:37" ht="12.75">
      <c r="A19" s="9"/>
      <c r="B19" s="9"/>
      <c r="C19" s="9"/>
      <c r="D19" s="10" t="s">
        <v>539</v>
      </c>
      <c r="E19" s="9"/>
      <c r="F19" s="9"/>
      <c r="G19" s="27" t="s">
        <v>540</v>
      </c>
      <c r="H19" s="157">
        <v>986</v>
      </c>
      <c r="I19" s="157"/>
      <c r="J19" s="157">
        <f>SUM(H19:I19)</f>
        <v>986</v>
      </c>
      <c r="K19" s="157"/>
      <c r="L19" s="157">
        <f aca="true" t="shared" si="1" ref="L19:L64">SUM(J19:K19)</f>
        <v>986</v>
      </c>
      <c r="M19" s="157">
        <v>62</v>
      </c>
      <c r="N19" s="157">
        <f t="shared" si="0"/>
        <v>1048</v>
      </c>
      <c r="O19" s="157"/>
      <c r="P19" s="157">
        <f>SUM(N19:O19)</f>
        <v>1048</v>
      </c>
      <c r="Q19" s="157"/>
      <c r="R19" s="157">
        <f>SUM(P19:Q19)</f>
        <v>1048</v>
      </c>
      <c r="S19" s="157">
        <v>-6</v>
      </c>
      <c r="T19" s="157">
        <f>SUM(R19:S19)</f>
        <v>1042</v>
      </c>
      <c r="U19" s="218">
        <v>1042</v>
      </c>
      <c r="V19" s="219">
        <f>SUM(U19/T19)</f>
        <v>1</v>
      </c>
      <c r="W19" s="157"/>
      <c r="X19" s="157"/>
      <c r="Y19" s="157"/>
      <c r="Z19" s="157"/>
      <c r="AA19" s="157"/>
      <c r="AB19" s="161"/>
      <c r="AC19" s="159"/>
      <c r="AD19" s="160"/>
      <c r="AE19" s="160"/>
      <c r="AF19" s="161"/>
      <c r="AG19" s="161"/>
      <c r="AH19" s="160"/>
      <c r="AI19" s="161"/>
      <c r="AJ19" s="222"/>
      <c r="AK19" s="223"/>
    </row>
    <row r="20" spans="1:37" ht="12.75">
      <c r="A20" s="9"/>
      <c r="B20" s="9"/>
      <c r="C20" s="9"/>
      <c r="D20" s="10" t="s">
        <v>541</v>
      </c>
      <c r="E20" s="9"/>
      <c r="F20" s="9"/>
      <c r="G20" s="27" t="s">
        <v>542</v>
      </c>
      <c r="H20" s="157">
        <v>757</v>
      </c>
      <c r="I20" s="157"/>
      <c r="J20" s="157">
        <f>SUM(H20:I20)</f>
        <v>757</v>
      </c>
      <c r="K20" s="157"/>
      <c r="L20" s="157">
        <f t="shared" si="1"/>
        <v>757</v>
      </c>
      <c r="M20" s="157"/>
      <c r="N20" s="157">
        <f t="shared" si="0"/>
        <v>757</v>
      </c>
      <c r="O20" s="157"/>
      <c r="P20" s="157">
        <f>SUM(N20:O20)</f>
        <v>757</v>
      </c>
      <c r="Q20" s="157"/>
      <c r="R20" s="157">
        <f>SUM(P20:Q20)</f>
        <v>757</v>
      </c>
      <c r="S20" s="157">
        <v>903</v>
      </c>
      <c r="T20" s="157">
        <f>SUM(R20:S20)</f>
        <v>1660</v>
      </c>
      <c r="U20" s="218">
        <v>1663</v>
      </c>
      <c r="V20" s="219">
        <f>SUM(U20/T20)</f>
        <v>1.0018072289156625</v>
      </c>
      <c r="W20" s="157"/>
      <c r="X20" s="157"/>
      <c r="Y20" s="157"/>
      <c r="Z20" s="157"/>
      <c r="AA20" s="157"/>
      <c r="AB20" s="161"/>
      <c r="AC20" s="159"/>
      <c r="AD20" s="160"/>
      <c r="AE20" s="160"/>
      <c r="AF20" s="161"/>
      <c r="AG20" s="161"/>
      <c r="AH20" s="160"/>
      <c r="AI20" s="161"/>
      <c r="AJ20" s="222"/>
      <c r="AK20" s="223"/>
    </row>
    <row r="21" spans="1:37" ht="12.75">
      <c r="A21" s="2"/>
      <c r="B21" s="2"/>
      <c r="C21" s="2"/>
      <c r="D21" s="10" t="s">
        <v>543</v>
      </c>
      <c r="E21" s="9"/>
      <c r="F21" s="9"/>
      <c r="G21" s="27" t="s">
        <v>544</v>
      </c>
      <c r="H21" s="157"/>
      <c r="I21" s="157"/>
      <c r="J21" s="157">
        <f>SUM(H21:I21)</f>
        <v>0</v>
      </c>
      <c r="K21" s="157"/>
      <c r="L21" s="157">
        <f t="shared" si="1"/>
        <v>0</v>
      </c>
      <c r="M21" s="157"/>
      <c r="N21" s="157">
        <f t="shared" si="0"/>
        <v>0</v>
      </c>
      <c r="O21" s="157"/>
      <c r="P21" s="157">
        <f>SUM(N21:O21)</f>
        <v>0</v>
      </c>
      <c r="Q21" s="157"/>
      <c r="R21" s="157">
        <f>SUM(P21:Q21)</f>
        <v>0</v>
      </c>
      <c r="S21" s="157">
        <v>70</v>
      </c>
      <c r="T21" s="157">
        <f>SUM(R21:S21)</f>
        <v>70</v>
      </c>
      <c r="U21" s="218">
        <v>71</v>
      </c>
      <c r="V21" s="219">
        <f>SUM(U21/T21)</f>
        <v>1.0142857142857142</v>
      </c>
      <c r="W21" s="157"/>
      <c r="X21" s="157"/>
      <c r="Y21" s="157"/>
      <c r="Z21" s="157"/>
      <c r="AA21" s="157"/>
      <c r="AB21" s="161"/>
      <c r="AC21" s="159"/>
      <c r="AD21" s="160"/>
      <c r="AE21" s="160"/>
      <c r="AF21" s="161"/>
      <c r="AG21" s="161"/>
      <c r="AH21" s="160"/>
      <c r="AI21" s="161"/>
      <c r="AJ21" s="222"/>
      <c r="AK21" s="223"/>
    </row>
    <row r="22" spans="1:37" ht="12.75">
      <c r="A22" s="2"/>
      <c r="B22" s="2"/>
      <c r="C22" s="2"/>
      <c r="D22" s="10"/>
      <c r="E22" s="9"/>
      <c r="F22" s="9"/>
      <c r="G22" s="27"/>
      <c r="H22" s="157"/>
      <c r="I22" s="157"/>
      <c r="J22" s="157">
        <f>SUM(H22:I22)</f>
        <v>0</v>
      </c>
      <c r="K22" s="157"/>
      <c r="L22" s="157">
        <f t="shared" si="1"/>
        <v>0</v>
      </c>
      <c r="M22" s="157"/>
      <c r="N22" s="157">
        <f t="shared" si="0"/>
        <v>0</v>
      </c>
      <c r="O22" s="157"/>
      <c r="P22" s="157">
        <f>SUM(N22:O22)</f>
        <v>0</v>
      </c>
      <c r="Q22" s="157"/>
      <c r="R22" s="157">
        <f>SUM(P22:Q22)</f>
        <v>0</v>
      </c>
      <c r="S22" s="157"/>
      <c r="T22" s="157">
        <f>SUM(R22:S22)</f>
        <v>0</v>
      </c>
      <c r="U22" s="218"/>
      <c r="V22" s="219"/>
      <c r="W22" s="157"/>
      <c r="X22" s="157"/>
      <c r="Y22" s="157"/>
      <c r="Z22" s="157"/>
      <c r="AA22" s="157"/>
      <c r="AB22" s="161"/>
      <c r="AC22" s="159"/>
      <c r="AD22" s="160"/>
      <c r="AE22" s="160"/>
      <c r="AF22" s="161"/>
      <c r="AG22" s="161"/>
      <c r="AH22" s="160"/>
      <c r="AI22" s="161"/>
      <c r="AJ22" s="222"/>
      <c r="AK22" s="223"/>
    </row>
    <row r="23" spans="1:37" ht="12.75">
      <c r="A23" s="2"/>
      <c r="B23" s="2"/>
      <c r="C23" s="2"/>
      <c r="D23" s="7"/>
      <c r="E23" s="2"/>
      <c r="F23" s="2"/>
      <c r="G23" s="26" t="s">
        <v>608</v>
      </c>
      <c r="H23" s="163">
        <f>SUM(H18:H22)</f>
        <v>5394</v>
      </c>
      <c r="I23" s="163">
        <f>SUM(I18:I22)</f>
        <v>0</v>
      </c>
      <c r="J23" s="163">
        <f>SUM(J18:J22)</f>
        <v>5394</v>
      </c>
      <c r="K23" s="163">
        <f>SUM(K18:K22)</f>
        <v>0</v>
      </c>
      <c r="L23" s="163">
        <f t="shared" si="1"/>
        <v>5394</v>
      </c>
      <c r="M23" s="163">
        <f>SUM(M18:M22)</f>
        <v>293</v>
      </c>
      <c r="N23" s="163">
        <f t="shared" si="0"/>
        <v>5687</v>
      </c>
      <c r="O23" s="163">
        <f aca="true" t="shared" si="2" ref="O23:U23">SUM(O18:O22)</f>
        <v>0</v>
      </c>
      <c r="P23" s="163">
        <f t="shared" si="2"/>
        <v>5687</v>
      </c>
      <c r="Q23" s="163">
        <f t="shared" si="2"/>
        <v>0</v>
      </c>
      <c r="R23" s="163">
        <f t="shared" si="2"/>
        <v>5687</v>
      </c>
      <c r="S23" s="163">
        <f t="shared" si="2"/>
        <v>1036</v>
      </c>
      <c r="T23" s="163">
        <f t="shared" si="2"/>
        <v>6723</v>
      </c>
      <c r="U23" s="220">
        <f t="shared" si="2"/>
        <v>6727</v>
      </c>
      <c r="V23" s="221">
        <f>SUM(U23/T23)</f>
        <v>1.0005949724825227</v>
      </c>
      <c r="W23" s="163">
        <f>SUM(W16:W22)</f>
        <v>540</v>
      </c>
      <c r="X23" s="163">
        <f>SUM(X16:X22)</f>
        <v>0</v>
      </c>
      <c r="Y23" s="163">
        <f>SUM(Y16:Y22)</f>
        <v>540</v>
      </c>
      <c r="Z23" s="163">
        <f>SUM(Z16:Z22)</f>
        <v>0</v>
      </c>
      <c r="AA23" s="163">
        <f>SUM(Y23:Z23)</f>
        <v>540</v>
      </c>
      <c r="AB23" s="163">
        <f>SUM(AB16:AB22)</f>
        <v>0</v>
      </c>
      <c r="AC23" s="163">
        <f>SUM(AA23:AB23)</f>
        <v>540</v>
      </c>
      <c r="AD23" s="163">
        <f aca="true" t="shared" si="3" ref="AD23:AJ23">SUM(AD16:AD22)</f>
        <v>0</v>
      </c>
      <c r="AE23" s="163">
        <f t="shared" si="3"/>
        <v>540</v>
      </c>
      <c r="AF23" s="163">
        <f t="shared" si="3"/>
        <v>0</v>
      </c>
      <c r="AG23" s="163">
        <f t="shared" si="3"/>
        <v>540</v>
      </c>
      <c r="AH23" s="163">
        <f t="shared" si="3"/>
        <v>-188</v>
      </c>
      <c r="AI23" s="163">
        <f t="shared" si="3"/>
        <v>352</v>
      </c>
      <c r="AJ23" s="220">
        <f t="shared" si="3"/>
        <v>345</v>
      </c>
      <c r="AK23" s="221">
        <f>SUM(AJ23/AI23)</f>
        <v>0.9801136363636364</v>
      </c>
    </row>
    <row r="24" spans="1:37" ht="12.75">
      <c r="A24" s="2"/>
      <c r="B24" s="2">
        <v>2</v>
      </c>
      <c r="C24" s="2"/>
      <c r="D24" s="7"/>
      <c r="E24" s="302" t="s">
        <v>652</v>
      </c>
      <c r="F24" s="303"/>
      <c r="G24" s="304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218"/>
      <c r="V24" s="219"/>
      <c r="W24" s="157"/>
      <c r="X24" s="157"/>
      <c r="Y24" s="157"/>
      <c r="Z24" s="157"/>
      <c r="AA24" s="157"/>
      <c r="AB24" s="161"/>
      <c r="AC24" s="159"/>
      <c r="AD24" s="160"/>
      <c r="AE24" s="160"/>
      <c r="AF24" s="161"/>
      <c r="AG24" s="161"/>
      <c r="AH24" s="160"/>
      <c r="AI24" s="161"/>
      <c r="AJ24" s="222"/>
      <c r="AK24" s="223"/>
    </row>
    <row r="25" spans="1:37" ht="12.75">
      <c r="A25" s="2"/>
      <c r="B25" s="2"/>
      <c r="C25" s="8" t="s">
        <v>498</v>
      </c>
      <c r="D25" s="7"/>
      <c r="E25" s="2"/>
      <c r="F25" s="302" t="s">
        <v>499</v>
      </c>
      <c r="G25" s="304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218"/>
      <c r="V25" s="219"/>
      <c r="W25" s="157"/>
      <c r="X25" s="157"/>
      <c r="Y25" s="157"/>
      <c r="Z25" s="157"/>
      <c r="AA25" s="157"/>
      <c r="AB25" s="161"/>
      <c r="AC25" s="159"/>
      <c r="AD25" s="160"/>
      <c r="AE25" s="160"/>
      <c r="AF25" s="161"/>
      <c r="AG25" s="161"/>
      <c r="AH25" s="160"/>
      <c r="AI25" s="161"/>
      <c r="AJ25" s="222"/>
      <c r="AK25" s="223"/>
    </row>
    <row r="26" spans="1:37" ht="12.75">
      <c r="A26" s="2"/>
      <c r="B26" s="2"/>
      <c r="C26" s="2"/>
      <c r="D26" s="12">
        <v>1</v>
      </c>
      <c r="E26" s="2"/>
      <c r="F26" s="2"/>
      <c r="G26" s="26" t="s">
        <v>500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218"/>
      <c r="V26" s="219"/>
      <c r="W26" s="157"/>
      <c r="X26" s="157"/>
      <c r="Y26" s="157"/>
      <c r="Z26" s="157"/>
      <c r="AA26" s="157"/>
      <c r="AB26" s="161"/>
      <c r="AC26" s="159"/>
      <c r="AD26" s="160"/>
      <c r="AE26" s="160"/>
      <c r="AF26" s="161"/>
      <c r="AG26" s="161"/>
      <c r="AH26" s="160"/>
      <c r="AI26" s="161"/>
      <c r="AJ26" s="222"/>
      <c r="AK26" s="223"/>
    </row>
    <row r="27" spans="1:37" ht="12.75">
      <c r="A27" s="2"/>
      <c r="B27" s="9"/>
      <c r="C27" s="9"/>
      <c r="D27" s="10" t="s">
        <v>501</v>
      </c>
      <c r="E27" s="9"/>
      <c r="F27" s="9"/>
      <c r="G27" s="27" t="s">
        <v>502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218"/>
      <c r="V27" s="219"/>
      <c r="W27" s="157">
        <v>2402</v>
      </c>
      <c r="X27" s="157"/>
      <c r="Y27" s="157">
        <f>SUM(W27:X27)</f>
        <v>2402</v>
      </c>
      <c r="Z27" s="157"/>
      <c r="AA27" s="157">
        <f>SUM(Y27:Z27)</f>
        <v>2402</v>
      </c>
      <c r="AB27" s="161"/>
      <c r="AC27" s="157">
        <f>SUM(AA27:AB27)</f>
        <v>2402</v>
      </c>
      <c r="AD27" s="160"/>
      <c r="AE27" s="160">
        <f>SUM(AC27:AD27)</f>
        <v>2402</v>
      </c>
      <c r="AF27" s="161"/>
      <c r="AG27" s="160">
        <f>SUM(AE27:AF27)</f>
        <v>2402</v>
      </c>
      <c r="AH27" s="160">
        <v>-197</v>
      </c>
      <c r="AI27" s="160">
        <f>SUM(AG27:AH27)</f>
        <v>2205</v>
      </c>
      <c r="AJ27" s="222">
        <v>2205</v>
      </c>
      <c r="AK27" s="223">
        <f>SUM(AJ27/AI27)</f>
        <v>1</v>
      </c>
    </row>
    <row r="28" spans="1:37" ht="12.75">
      <c r="A28" s="2"/>
      <c r="B28" s="9"/>
      <c r="C28" s="9"/>
      <c r="D28" s="7" t="s">
        <v>535</v>
      </c>
      <c r="E28" s="2"/>
      <c r="F28" s="2"/>
      <c r="G28" s="26" t="s">
        <v>536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218"/>
      <c r="V28" s="219"/>
      <c r="W28" s="157"/>
      <c r="X28" s="157"/>
      <c r="Y28" s="157"/>
      <c r="Z28" s="157"/>
      <c r="AA28" s="157"/>
      <c r="AB28" s="161"/>
      <c r="AC28" s="159"/>
      <c r="AD28" s="160"/>
      <c r="AE28" s="160"/>
      <c r="AF28" s="161"/>
      <c r="AG28" s="161"/>
      <c r="AH28" s="160"/>
      <c r="AI28" s="161"/>
      <c r="AJ28" s="222"/>
      <c r="AK28" s="223"/>
    </row>
    <row r="29" spans="1:37" ht="12.75">
      <c r="A29" s="2"/>
      <c r="B29" s="9"/>
      <c r="C29" s="9"/>
      <c r="D29" s="10" t="s">
        <v>541</v>
      </c>
      <c r="E29" s="9"/>
      <c r="F29" s="9"/>
      <c r="G29" s="27" t="s">
        <v>542</v>
      </c>
      <c r="H29" s="157">
        <v>2402</v>
      </c>
      <c r="I29" s="157"/>
      <c r="J29" s="157">
        <f>SUM(H29:I29)</f>
        <v>2402</v>
      </c>
      <c r="K29" s="157"/>
      <c r="L29" s="157">
        <f t="shared" si="1"/>
        <v>2402</v>
      </c>
      <c r="M29" s="157">
        <v>69</v>
      </c>
      <c r="N29" s="157">
        <f>SUM(L29:M29)</f>
        <v>2471</v>
      </c>
      <c r="O29" s="157"/>
      <c r="P29" s="157">
        <f>SUM(N29:O29)</f>
        <v>2471</v>
      </c>
      <c r="Q29" s="157"/>
      <c r="R29" s="157">
        <f>SUM(P29:Q29)</f>
        <v>2471</v>
      </c>
      <c r="S29" s="157">
        <v>908</v>
      </c>
      <c r="T29" s="157">
        <f>SUM(R29:S29)</f>
        <v>3379</v>
      </c>
      <c r="U29" s="218">
        <v>3030</v>
      </c>
      <c r="V29" s="219">
        <f>SUM(U29/T29)</f>
        <v>0.8967150044391832</v>
      </c>
      <c r="W29" s="157"/>
      <c r="X29" s="157"/>
      <c r="Y29" s="157"/>
      <c r="Z29" s="157"/>
      <c r="AA29" s="157"/>
      <c r="AB29" s="161"/>
      <c r="AC29" s="159"/>
      <c r="AD29" s="160"/>
      <c r="AE29" s="160"/>
      <c r="AF29" s="161"/>
      <c r="AG29" s="161"/>
      <c r="AH29" s="160"/>
      <c r="AI29" s="161"/>
      <c r="AJ29" s="222"/>
      <c r="AK29" s="223"/>
    </row>
    <row r="30" spans="1:37" ht="12.75">
      <c r="A30" s="2"/>
      <c r="B30" s="2"/>
      <c r="C30" s="2"/>
      <c r="D30" s="10"/>
      <c r="E30" s="9"/>
      <c r="F30" s="9"/>
      <c r="G30" s="27"/>
      <c r="H30" s="157"/>
      <c r="I30" s="157"/>
      <c r="J30" s="157"/>
      <c r="K30" s="157"/>
      <c r="L30" s="157"/>
      <c r="M30" s="157"/>
      <c r="N30" s="157"/>
      <c r="O30" s="157"/>
      <c r="P30" s="157">
        <f>SUM(N30:O30)</f>
        <v>0</v>
      </c>
      <c r="Q30" s="157"/>
      <c r="R30" s="157">
        <f>SUM(P30:Q30)</f>
        <v>0</v>
      </c>
      <c r="S30" s="157"/>
      <c r="T30" s="157">
        <f>SUM(R30:S30)</f>
        <v>0</v>
      </c>
      <c r="U30" s="218"/>
      <c r="V30" s="219"/>
      <c r="W30" s="157"/>
      <c r="X30" s="157"/>
      <c r="Y30" s="157"/>
      <c r="Z30" s="157"/>
      <c r="AA30" s="157"/>
      <c r="AB30" s="161"/>
      <c r="AC30" s="159"/>
      <c r="AD30" s="160"/>
      <c r="AE30" s="160"/>
      <c r="AF30" s="161"/>
      <c r="AG30" s="161"/>
      <c r="AH30" s="160"/>
      <c r="AI30" s="161"/>
      <c r="AJ30" s="222"/>
      <c r="AK30" s="223"/>
    </row>
    <row r="31" spans="1:37" ht="12.75">
      <c r="A31" s="2"/>
      <c r="B31" s="2"/>
      <c r="C31" s="2"/>
      <c r="D31" s="7"/>
      <c r="E31" s="2"/>
      <c r="F31" s="2"/>
      <c r="G31" s="26" t="s">
        <v>608</v>
      </c>
      <c r="H31" s="163">
        <f>SUM(H29:H30)</f>
        <v>2402</v>
      </c>
      <c r="I31" s="163">
        <f>SUM(I29:I30)</f>
        <v>0</v>
      </c>
      <c r="J31" s="163">
        <f>SUM(J29:J30)</f>
        <v>2402</v>
      </c>
      <c r="K31" s="163">
        <f>SUM(K29:K30)</f>
        <v>0</v>
      </c>
      <c r="L31" s="163">
        <f t="shared" si="1"/>
        <v>2402</v>
      </c>
      <c r="M31" s="163">
        <f>SUM(M29:M30)</f>
        <v>69</v>
      </c>
      <c r="N31" s="163">
        <f>SUM(L31:M31)</f>
        <v>2471</v>
      </c>
      <c r="O31" s="163">
        <f aca="true" t="shared" si="4" ref="O31:U31">SUM(O29:O30)</f>
        <v>0</v>
      </c>
      <c r="P31" s="163">
        <f t="shared" si="4"/>
        <v>2471</v>
      </c>
      <c r="Q31" s="163">
        <f t="shared" si="4"/>
        <v>0</v>
      </c>
      <c r="R31" s="163">
        <f t="shared" si="4"/>
        <v>2471</v>
      </c>
      <c r="S31" s="163">
        <f t="shared" si="4"/>
        <v>908</v>
      </c>
      <c r="T31" s="163">
        <f t="shared" si="4"/>
        <v>3379</v>
      </c>
      <c r="U31" s="220">
        <f t="shared" si="4"/>
        <v>3030</v>
      </c>
      <c r="V31" s="221">
        <f>SUM(U31/T31)</f>
        <v>0.8967150044391832</v>
      </c>
      <c r="W31" s="163">
        <f>SUM(W27:W30)</f>
        <v>2402</v>
      </c>
      <c r="X31" s="163">
        <f>SUM(X27:X30)</f>
        <v>0</v>
      </c>
      <c r="Y31" s="163">
        <f>SUM(Y27:Y30)</f>
        <v>2402</v>
      </c>
      <c r="Z31" s="163">
        <f>SUM(Z27:Z30)</f>
        <v>0</v>
      </c>
      <c r="AA31" s="163">
        <f>SUM(Y31:Z31)</f>
        <v>2402</v>
      </c>
      <c r="AB31" s="163">
        <f>SUM(AB27:AB30)</f>
        <v>0</v>
      </c>
      <c r="AC31" s="163">
        <f>SUM(AA31:AB31)</f>
        <v>2402</v>
      </c>
      <c r="AD31" s="163">
        <f aca="true" t="shared" si="5" ref="AD31:AJ31">SUM(AD27:AD30)</f>
        <v>0</v>
      </c>
      <c r="AE31" s="163">
        <f t="shared" si="5"/>
        <v>2402</v>
      </c>
      <c r="AF31" s="163">
        <f t="shared" si="5"/>
        <v>0</v>
      </c>
      <c r="AG31" s="163">
        <f t="shared" si="5"/>
        <v>2402</v>
      </c>
      <c r="AH31" s="163">
        <f t="shared" si="5"/>
        <v>-197</v>
      </c>
      <c r="AI31" s="163">
        <f t="shared" si="5"/>
        <v>2205</v>
      </c>
      <c r="AJ31" s="220">
        <f t="shared" si="5"/>
        <v>2205</v>
      </c>
      <c r="AK31" s="221">
        <f>SUM(AJ31/AI31)</f>
        <v>1</v>
      </c>
    </row>
    <row r="32" spans="1:37" ht="12.75">
      <c r="A32" s="11"/>
      <c r="B32" s="2">
        <v>3</v>
      </c>
      <c r="C32" s="2"/>
      <c r="D32" s="7"/>
      <c r="E32" s="302" t="s">
        <v>653</v>
      </c>
      <c r="F32" s="303"/>
      <c r="G32" s="303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218"/>
      <c r="V32" s="219"/>
      <c r="W32" s="157"/>
      <c r="X32" s="157"/>
      <c r="Y32" s="157"/>
      <c r="Z32" s="157"/>
      <c r="AA32" s="157"/>
      <c r="AB32" s="161"/>
      <c r="AC32" s="159"/>
      <c r="AD32" s="160"/>
      <c r="AE32" s="160"/>
      <c r="AF32" s="161"/>
      <c r="AG32" s="161"/>
      <c r="AH32" s="160"/>
      <c r="AI32" s="161"/>
      <c r="AJ32" s="222"/>
      <c r="AK32" s="223"/>
    </row>
    <row r="33" spans="1:37" ht="12.75">
      <c r="A33" s="2"/>
      <c r="B33" s="2"/>
      <c r="C33" s="8" t="s">
        <v>498</v>
      </c>
      <c r="D33" s="7"/>
      <c r="E33" s="2"/>
      <c r="F33" s="323" t="s">
        <v>499</v>
      </c>
      <c r="G33" s="302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218"/>
      <c r="V33" s="219"/>
      <c r="W33" s="157"/>
      <c r="X33" s="157"/>
      <c r="Y33" s="157"/>
      <c r="Z33" s="157"/>
      <c r="AA33" s="157"/>
      <c r="AB33" s="161"/>
      <c r="AC33" s="159"/>
      <c r="AD33" s="160"/>
      <c r="AE33" s="160"/>
      <c r="AF33" s="161"/>
      <c r="AG33" s="161"/>
      <c r="AH33" s="160"/>
      <c r="AI33" s="161"/>
      <c r="AJ33" s="222"/>
      <c r="AK33" s="223"/>
    </row>
    <row r="34" spans="1:37" ht="12.75">
      <c r="A34" s="2"/>
      <c r="B34" s="2"/>
      <c r="C34" s="2"/>
      <c r="D34" s="12">
        <v>1</v>
      </c>
      <c r="E34" s="2"/>
      <c r="F34" s="2"/>
      <c r="G34" s="26" t="s">
        <v>500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218"/>
      <c r="V34" s="219"/>
      <c r="W34" s="157"/>
      <c r="X34" s="157"/>
      <c r="Y34" s="157"/>
      <c r="Z34" s="157"/>
      <c r="AA34" s="157"/>
      <c r="AB34" s="161"/>
      <c r="AC34" s="159"/>
      <c r="AD34" s="160"/>
      <c r="AE34" s="160"/>
      <c r="AF34" s="161"/>
      <c r="AG34" s="161"/>
      <c r="AH34" s="160"/>
      <c r="AI34" s="161"/>
      <c r="AJ34" s="222"/>
      <c r="AK34" s="223"/>
    </row>
    <row r="35" spans="1:37" ht="12.75">
      <c r="A35" s="2"/>
      <c r="B35" s="9"/>
      <c r="C35" s="9"/>
      <c r="D35" s="10" t="s">
        <v>501</v>
      </c>
      <c r="E35" s="9"/>
      <c r="F35" s="9"/>
      <c r="G35" s="27" t="s">
        <v>502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218"/>
      <c r="V35" s="219"/>
      <c r="W35" s="157">
        <v>200</v>
      </c>
      <c r="X35" s="157"/>
      <c r="Y35" s="157">
        <f>SUM(W35:X35)</f>
        <v>200</v>
      </c>
      <c r="Z35" s="157"/>
      <c r="AA35" s="157">
        <f>SUM(Y35:Z35)</f>
        <v>200</v>
      </c>
      <c r="AB35" s="161"/>
      <c r="AC35" s="157">
        <f>SUM(AA35:AB35)</f>
        <v>200</v>
      </c>
      <c r="AD35" s="160"/>
      <c r="AE35" s="160">
        <f>SUM(AC35:AD35)</f>
        <v>200</v>
      </c>
      <c r="AF35" s="161"/>
      <c r="AG35" s="160">
        <f>SUM(AE35:AF35)</f>
        <v>200</v>
      </c>
      <c r="AH35" s="160">
        <v>385</v>
      </c>
      <c r="AI35" s="160">
        <f>SUM(AG35:AH35)</f>
        <v>585</v>
      </c>
      <c r="AJ35" s="222">
        <v>585</v>
      </c>
      <c r="AK35" s="223">
        <f>SUM(AJ35/AI35)</f>
        <v>1</v>
      </c>
    </row>
    <row r="36" spans="1:37" ht="12.75">
      <c r="A36" s="2"/>
      <c r="B36" s="9"/>
      <c r="C36" s="9"/>
      <c r="D36" s="10"/>
      <c r="E36" s="9"/>
      <c r="F36" s="9"/>
      <c r="G36" s="2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218"/>
      <c r="V36" s="219"/>
      <c r="W36" s="157"/>
      <c r="X36" s="157"/>
      <c r="Y36" s="157"/>
      <c r="Z36" s="157"/>
      <c r="AA36" s="157"/>
      <c r="AB36" s="161"/>
      <c r="AC36" s="159"/>
      <c r="AD36" s="160"/>
      <c r="AE36" s="160"/>
      <c r="AF36" s="161"/>
      <c r="AG36" s="161"/>
      <c r="AH36" s="160"/>
      <c r="AI36" s="161"/>
      <c r="AJ36" s="222"/>
      <c r="AK36" s="223"/>
    </row>
    <row r="37" spans="1:37" ht="12.75">
      <c r="A37" s="2"/>
      <c r="B37" s="2"/>
      <c r="C37" s="2"/>
      <c r="D37" s="7" t="s">
        <v>505</v>
      </c>
      <c r="E37" s="2"/>
      <c r="F37" s="2"/>
      <c r="G37" s="26" t="s">
        <v>550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218"/>
      <c r="V37" s="219"/>
      <c r="W37" s="157"/>
      <c r="X37" s="157"/>
      <c r="Y37" s="157"/>
      <c r="Z37" s="157"/>
      <c r="AA37" s="157"/>
      <c r="AB37" s="161"/>
      <c r="AC37" s="159"/>
      <c r="AD37" s="160"/>
      <c r="AE37" s="160"/>
      <c r="AF37" s="161"/>
      <c r="AG37" s="161"/>
      <c r="AH37" s="160"/>
      <c r="AI37" s="161"/>
      <c r="AJ37" s="222"/>
      <c r="AK37" s="223"/>
    </row>
    <row r="38" spans="1:37" ht="12.75">
      <c r="A38" s="2"/>
      <c r="B38" s="9"/>
      <c r="C38" s="9"/>
      <c r="D38" s="7"/>
      <c r="E38" s="2"/>
      <c r="F38" s="2"/>
      <c r="G38" s="26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218"/>
      <c r="V38" s="219"/>
      <c r="W38" s="157"/>
      <c r="X38" s="157"/>
      <c r="Y38" s="157"/>
      <c r="Z38" s="157"/>
      <c r="AA38" s="157"/>
      <c r="AB38" s="161"/>
      <c r="AC38" s="159"/>
      <c r="AD38" s="160"/>
      <c r="AE38" s="160"/>
      <c r="AF38" s="161"/>
      <c r="AG38" s="161"/>
      <c r="AH38" s="160"/>
      <c r="AI38" s="161"/>
      <c r="AJ38" s="222"/>
      <c r="AK38" s="223"/>
    </row>
    <row r="39" spans="1:37" ht="12.75">
      <c r="A39" s="2"/>
      <c r="B39" s="9"/>
      <c r="C39" s="9"/>
      <c r="D39" s="7" t="s">
        <v>535</v>
      </c>
      <c r="E39" s="2"/>
      <c r="F39" s="2"/>
      <c r="G39" s="26" t="s">
        <v>536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218"/>
      <c r="V39" s="219"/>
      <c r="W39" s="157"/>
      <c r="X39" s="157"/>
      <c r="Y39" s="157"/>
      <c r="Z39" s="157"/>
      <c r="AA39" s="157"/>
      <c r="AB39" s="161"/>
      <c r="AC39" s="159"/>
      <c r="AD39" s="160"/>
      <c r="AE39" s="160"/>
      <c r="AF39" s="161"/>
      <c r="AG39" s="161"/>
      <c r="AH39" s="160"/>
      <c r="AI39" s="161"/>
      <c r="AJ39" s="222"/>
      <c r="AK39" s="223"/>
    </row>
    <row r="40" spans="1:37" ht="12.75">
      <c r="A40" s="2"/>
      <c r="B40" s="9"/>
      <c r="C40" s="9"/>
      <c r="D40" s="10" t="s">
        <v>537</v>
      </c>
      <c r="E40" s="9"/>
      <c r="F40" s="9"/>
      <c r="G40" s="27" t="s">
        <v>538</v>
      </c>
      <c r="H40" s="157">
        <v>3066</v>
      </c>
      <c r="I40" s="157"/>
      <c r="J40" s="157">
        <f>SUM(H40:I40)</f>
        <v>3066</v>
      </c>
      <c r="K40" s="157"/>
      <c r="L40" s="157">
        <f t="shared" si="1"/>
        <v>3066</v>
      </c>
      <c r="M40" s="157">
        <v>-232</v>
      </c>
      <c r="N40" s="157">
        <f aca="true" t="shared" si="6" ref="N40:N45">SUM(L40:M40)</f>
        <v>2834</v>
      </c>
      <c r="O40" s="157"/>
      <c r="P40" s="157">
        <f>SUM(N40:O40)</f>
        <v>2834</v>
      </c>
      <c r="Q40" s="157"/>
      <c r="R40" s="157">
        <f>SUM(P40:Q40)</f>
        <v>2834</v>
      </c>
      <c r="S40" s="157">
        <v>326</v>
      </c>
      <c r="T40" s="157">
        <f>SUM(R40:S40)</f>
        <v>3160</v>
      </c>
      <c r="U40" s="218">
        <v>3161</v>
      </c>
      <c r="V40" s="219">
        <f>SUM(U40/T40)</f>
        <v>1.0003164556962025</v>
      </c>
      <c r="W40" s="157"/>
      <c r="X40" s="157"/>
      <c r="Y40" s="157"/>
      <c r="Z40" s="157"/>
      <c r="AA40" s="157"/>
      <c r="AB40" s="161"/>
      <c r="AC40" s="159"/>
      <c r="AD40" s="160"/>
      <c r="AE40" s="160"/>
      <c r="AF40" s="161"/>
      <c r="AG40" s="161"/>
      <c r="AH40" s="160"/>
      <c r="AI40" s="161"/>
      <c r="AJ40" s="222"/>
      <c r="AK40" s="223"/>
    </row>
    <row r="41" spans="1:37" ht="12.75">
      <c r="A41" s="2"/>
      <c r="B41" s="9"/>
      <c r="C41" s="9"/>
      <c r="D41" s="10" t="s">
        <v>539</v>
      </c>
      <c r="E41" s="9"/>
      <c r="F41" s="9"/>
      <c r="G41" s="27" t="s">
        <v>540</v>
      </c>
      <c r="H41" s="157">
        <v>828</v>
      </c>
      <c r="I41" s="157"/>
      <c r="J41" s="157">
        <f>SUM(H41:I41)</f>
        <v>828</v>
      </c>
      <c r="K41" s="157"/>
      <c r="L41" s="157">
        <f t="shared" si="1"/>
        <v>828</v>
      </c>
      <c r="M41" s="157">
        <v>-63</v>
      </c>
      <c r="N41" s="157">
        <f t="shared" si="6"/>
        <v>765</v>
      </c>
      <c r="O41" s="157"/>
      <c r="P41" s="157">
        <f>SUM(N41:O41)</f>
        <v>765</v>
      </c>
      <c r="Q41" s="157"/>
      <c r="R41" s="157">
        <f>SUM(P41:Q41)</f>
        <v>765</v>
      </c>
      <c r="S41" s="157">
        <v>88</v>
      </c>
      <c r="T41" s="157">
        <f>SUM(R41:S41)</f>
        <v>853</v>
      </c>
      <c r="U41" s="218">
        <v>853</v>
      </c>
      <c r="V41" s="219">
        <f>SUM(U41/T41)</f>
        <v>1</v>
      </c>
      <c r="W41" s="157"/>
      <c r="X41" s="157"/>
      <c r="Y41" s="157"/>
      <c r="Z41" s="157"/>
      <c r="AA41" s="157"/>
      <c r="AB41" s="161"/>
      <c r="AC41" s="159"/>
      <c r="AD41" s="160"/>
      <c r="AE41" s="160"/>
      <c r="AF41" s="161"/>
      <c r="AG41" s="161"/>
      <c r="AH41" s="160"/>
      <c r="AI41" s="161"/>
      <c r="AJ41" s="222"/>
      <c r="AK41" s="223"/>
    </row>
    <row r="42" spans="1:37" ht="12.75">
      <c r="A42" s="2"/>
      <c r="B42" s="9"/>
      <c r="C42" s="9"/>
      <c r="D42" s="10" t="s">
        <v>541</v>
      </c>
      <c r="E42" s="9"/>
      <c r="F42" s="9"/>
      <c r="G42" s="27" t="s">
        <v>542</v>
      </c>
      <c r="H42" s="157">
        <v>81</v>
      </c>
      <c r="I42" s="157"/>
      <c r="J42" s="157">
        <f>SUM(H42:I42)</f>
        <v>81</v>
      </c>
      <c r="K42" s="157"/>
      <c r="L42" s="157">
        <f t="shared" si="1"/>
        <v>81</v>
      </c>
      <c r="M42" s="157"/>
      <c r="N42" s="157">
        <f t="shared" si="6"/>
        <v>81</v>
      </c>
      <c r="O42" s="157"/>
      <c r="P42" s="157">
        <f>SUM(N42:O42)</f>
        <v>81</v>
      </c>
      <c r="Q42" s="157"/>
      <c r="R42" s="157">
        <f>SUM(P42:Q42)</f>
        <v>81</v>
      </c>
      <c r="S42" s="157"/>
      <c r="T42" s="157">
        <f>SUM(R42:S42)</f>
        <v>81</v>
      </c>
      <c r="U42" s="218">
        <v>30</v>
      </c>
      <c r="V42" s="219">
        <f>SUM(U42/T42)</f>
        <v>0.37037037037037035</v>
      </c>
      <c r="W42" s="157"/>
      <c r="X42" s="157"/>
      <c r="Y42" s="157"/>
      <c r="Z42" s="157"/>
      <c r="AA42" s="157"/>
      <c r="AB42" s="161"/>
      <c r="AC42" s="159"/>
      <c r="AD42" s="160"/>
      <c r="AE42" s="160"/>
      <c r="AF42" s="161"/>
      <c r="AG42" s="161"/>
      <c r="AH42" s="160"/>
      <c r="AI42" s="161"/>
      <c r="AJ42" s="222"/>
      <c r="AK42" s="223"/>
    </row>
    <row r="43" spans="1:37" ht="12.75">
      <c r="A43" s="2"/>
      <c r="B43" s="2"/>
      <c r="C43" s="2"/>
      <c r="D43" s="10" t="s">
        <v>543</v>
      </c>
      <c r="E43" s="9"/>
      <c r="F43" s="9"/>
      <c r="G43" s="27" t="s">
        <v>544</v>
      </c>
      <c r="H43" s="157"/>
      <c r="I43" s="157"/>
      <c r="J43" s="157">
        <f>SUM(H43:I43)</f>
        <v>0</v>
      </c>
      <c r="K43" s="157"/>
      <c r="L43" s="157">
        <f t="shared" si="1"/>
        <v>0</v>
      </c>
      <c r="M43" s="157"/>
      <c r="N43" s="157">
        <f t="shared" si="6"/>
        <v>0</v>
      </c>
      <c r="O43" s="157"/>
      <c r="P43" s="157">
        <f>SUM(N43:O43)</f>
        <v>0</v>
      </c>
      <c r="Q43" s="157"/>
      <c r="R43" s="157">
        <f>SUM(P43:Q43)</f>
        <v>0</v>
      </c>
      <c r="S43" s="157"/>
      <c r="T43" s="157">
        <f>SUM(R43:S43)</f>
        <v>0</v>
      </c>
      <c r="U43" s="218"/>
      <c r="V43" s="219"/>
      <c r="W43" s="157"/>
      <c r="X43" s="157"/>
      <c r="Y43" s="157"/>
      <c r="Z43" s="157"/>
      <c r="AA43" s="157"/>
      <c r="AB43" s="161"/>
      <c r="AC43" s="159"/>
      <c r="AD43" s="160"/>
      <c r="AE43" s="160"/>
      <c r="AF43" s="161"/>
      <c r="AG43" s="161"/>
      <c r="AH43" s="160"/>
      <c r="AI43" s="161"/>
      <c r="AJ43" s="222"/>
      <c r="AK43" s="223"/>
    </row>
    <row r="44" spans="1:37" ht="12.75">
      <c r="A44" s="2"/>
      <c r="B44" s="2"/>
      <c r="C44" s="2"/>
      <c r="D44" s="10"/>
      <c r="E44" s="9"/>
      <c r="F44" s="9"/>
      <c r="G44" s="27"/>
      <c r="H44" s="157"/>
      <c r="I44" s="157"/>
      <c r="J44" s="157">
        <f>SUM(H44:I44)</f>
        <v>0</v>
      </c>
      <c r="K44" s="157"/>
      <c r="L44" s="157">
        <f t="shared" si="1"/>
        <v>0</v>
      </c>
      <c r="M44" s="157"/>
      <c r="N44" s="157">
        <f t="shared" si="6"/>
        <v>0</v>
      </c>
      <c r="O44" s="157"/>
      <c r="P44" s="157">
        <f>SUM(N44:O44)</f>
        <v>0</v>
      </c>
      <c r="Q44" s="157"/>
      <c r="R44" s="157">
        <f>SUM(P44:Q44)</f>
        <v>0</v>
      </c>
      <c r="S44" s="157"/>
      <c r="T44" s="157">
        <f>SUM(R44:S44)</f>
        <v>0</v>
      </c>
      <c r="U44" s="218"/>
      <c r="V44" s="219"/>
      <c r="W44" s="157"/>
      <c r="X44" s="157"/>
      <c r="Y44" s="157"/>
      <c r="Z44" s="157"/>
      <c r="AA44" s="157"/>
      <c r="AB44" s="161"/>
      <c r="AC44" s="159"/>
      <c r="AD44" s="160"/>
      <c r="AE44" s="160"/>
      <c r="AF44" s="161"/>
      <c r="AG44" s="161"/>
      <c r="AH44" s="160"/>
      <c r="AI44" s="161"/>
      <c r="AJ44" s="222"/>
      <c r="AK44" s="223"/>
    </row>
    <row r="45" spans="1:37" ht="12.75">
      <c r="A45" s="2"/>
      <c r="B45" s="2"/>
      <c r="C45" s="2"/>
      <c r="D45" s="7"/>
      <c r="E45" s="2"/>
      <c r="F45" s="2"/>
      <c r="G45" s="26" t="s">
        <v>608</v>
      </c>
      <c r="H45" s="163">
        <f>SUM(H40:H44)</f>
        <v>3975</v>
      </c>
      <c r="I45" s="163">
        <f>SUM(I40:I44)</f>
        <v>0</v>
      </c>
      <c r="J45" s="163">
        <f>SUM(J40:J44)</f>
        <v>3975</v>
      </c>
      <c r="K45" s="163">
        <f>SUM(K40:K44)</f>
        <v>0</v>
      </c>
      <c r="L45" s="163">
        <f t="shared" si="1"/>
        <v>3975</v>
      </c>
      <c r="M45" s="163">
        <f>SUM(M40:M44)</f>
        <v>-295</v>
      </c>
      <c r="N45" s="163">
        <f t="shared" si="6"/>
        <v>3680</v>
      </c>
      <c r="O45" s="163">
        <f aca="true" t="shared" si="7" ref="O45:U45">SUM(O40:O44)</f>
        <v>0</v>
      </c>
      <c r="P45" s="163">
        <f t="shared" si="7"/>
        <v>3680</v>
      </c>
      <c r="Q45" s="163">
        <f t="shared" si="7"/>
        <v>0</v>
      </c>
      <c r="R45" s="163">
        <f t="shared" si="7"/>
        <v>3680</v>
      </c>
      <c r="S45" s="163">
        <f t="shared" si="7"/>
        <v>414</v>
      </c>
      <c r="T45" s="163">
        <f t="shared" si="7"/>
        <v>4094</v>
      </c>
      <c r="U45" s="220">
        <f t="shared" si="7"/>
        <v>4044</v>
      </c>
      <c r="V45" s="221">
        <f>SUM(U45/T45)</f>
        <v>0.9877870053737177</v>
      </c>
      <c r="W45" s="163">
        <f>SUM(W35:W44)</f>
        <v>200</v>
      </c>
      <c r="X45" s="163">
        <f>SUM(X35:X44)</f>
        <v>0</v>
      </c>
      <c r="Y45" s="163">
        <f>SUM(Y35:Y44)</f>
        <v>200</v>
      </c>
      <c r="Z45" s="163">
        <f>SUM(Z35:Z44)</f>
        <v>0</v>
      </c>
      <c r="AA45" s="163">
        <f>SUM(Y45:Z45)</f>
        <v>200</v>
      </c>
      <c r="AB45" s="163">
        <f>SUM(AB35:AB44)</f>
        <v>0</v>
      </c>
      <c r="AC45" s="163">
        <f>SUM(AA45:AB45)</f>
        <v>200</v>
      </c>
      <c r="AD45" s="163">
        <f aca="true" t="shared" si="8" ref="AD45:AJ45">SUM(AD35:AD44)</f>
        <v>0</v>
      </c>
      <c r="AE45" s="163">
        <f t="shared" si="8"/>
        <v>200</v>
      </c>
      <c r="AF45" s="163">
        <f t="shared" si="8"/>
        <v>0</v>
      </c>
      <c r="AG45" s="163">
        <f t="shared" si="8"/>
        <v>200</v>
      </c>
      <c r="AH45" s="163">
        <f t="shared" si="8"/>
        <v>385</v>
      </c>
      <c r="AI45" s="163">
        <f t="shared" si="8"/>
        <v>585</v>
      </c>
      <c r="AJ45" s="220">
        <f t="shared" si="8"/>
        <v>585</v>
      </c>
      <c r="AK45" s="221">
        <f>SUM(AJ45/AI45)</f>
        <v>1</v>
      </c>
    </row>
    <row r="46" spans="1:37" ht="24.75" customHeight="1">
      <c r="A46" s="2"/>
      <c r="B46" s="2">
        <v>4</v>
      </c>
      <c r="C46" s="2"/>
      <c r="D46" s="7"/>
      <c r="E46" s="296" t="s">
        <v>654</v>
      </c>
      <c r="F46" s="297"/>
      <c r="G46" s="298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218"/>
      <c r="V46" s="219"/>
      <c r="W46" s="157"/>
      <c r="X46" s="157"/>
      <c r="Y46" s="157"/>
      <c r="Z46" s="157"/>
      <c r="AA46" s="157"/>
      <c r="AB46" s="161"/>
      <c r="AC46" s="159"/>
      <c r="AD46" s="160"/>
      <c r="AE46" s="160"/>
      <c r="AF46" s="161"/>
      <c r="AG46" s="161"/>
      <c r="AH46" s="160"/>
      <c r="AI46" s="161"/>
      <c r="AJ46" s="222"/>
      <c r="AK46" s="223"/>
    </row>
    <row r="47" spans="1:37" ht="12.75">
      <c r="A47" s="2"/>
      <c r="B47" s="2"/>
      <c r="C47" s="8" t="s">
        <v>498</v>
      </c>
      <c r="D47" s="7"/>
      <c r="E47" s="2"/>
      <c r="F47" s="323" t="s">
        <v>499</v>
      </c>
      <c r="G47" s="302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218"/>
      <c r="V47" s="219"/>
      <c r="W47" s="157"/>
      <c r="X47" s="157"/>
      <c r="Y47" s="157"/>
      <c r="Z47" s="157"/>
      <c r="AA47" s="157"/>
      <c r="AB47" s="161"/>
      <c r="AC47" s="159"/>
      <c r="AD47" s="160"/>
      <c r="AE47" s="160"/>
      <c r="AF47" s="161"/>
      <c r="AG47" s="161"/>
      <c r="AH47" s="160"/>
      <c r="AI47" s="161"/>
      <c r="AJ47" s="222"/>
      <c r="AK47" s="223"/>
    </row>
    <row r="48" spans="1:37" ht="12.75">
      <c r="A48" s="2"/>
      <c r="B48" s="9"/>
      <c r="C48" s="9"/>
      <c r="D48" s="7" t="s">
        <v>535</v>
      </c>
      <c r="E48" s="2"/>
      <c r="F48" s="2"/>
      <c r="G48" s="26" t="s">
        <v>536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218"/>
      <c r="V48" s="219"/>
      <c r="W48" s="157"/>
      <c r="X48" s="157"/>
      <c r="Y48" s="157"/>
      <c r="Z48" s="157"/>
      <c r="AA48" s="157"/>
      <c r="AB48" s="161"/>
      <c r="AC48" s="159"/>
      <c r="AD48" s="160"/>
      <c r="AE48" s="160"/>
      <c r="AF48" s="161"/>
      <c r="AG48" s="161"/>
      <c r="AH48" s="160"/>
      <c r="AI48" s="161"/>
      <c r="AJ48" s="222"/>
      <c r="AK48" s="223"/>
    </row>
    <row r="49" spans="1:37" ht="12.75">
      <c r="A49" s="2"/>
      <c r="B49" s="9"/>
      <c r="C49" s="9"/>
      <c r="D49" s="10" t="s">
        <v>537</v>
      </c>
      <c r="E49" s="9"/>
      <c r="F49" s="9"/>
      <c r="G49" s="27" t="s">
        <v>538</v>
      </c>
      <c r="H49" s="157">
        <v>1422</v>
      </c>
      <c r="I49" s="157"/>
      <c r="J49" s="157">
        <f>SUM(H49:I49)</f>
        <v>1422</v>
      </c>
      <c r="K49" s="157"/>
      <c r="L49" s="157">
        <f t="shared" si="1"/>
        <v>1422</v>
      </c>
      <c r="M49" s="157">
        <v>6</v>
      </c>
      <c r="N49" s="157">
        <f aca="true" t="shared" si="9" ref="N49:N54">SUM(L49:M49)</f>
        <v>1428</v>
      </c>
      <c r="O49" s="157"/>
      <c r="P49" s="157">
        <f>SUM(N49:O49)</f>
        <v>1428</v>
      </c>
      <c r="Q49" s="157"/>
      <c r="R49" s="157">
        <f>SUM(P49:Q49)</f>
        <v>1428</v>
      </c>
      <c r="S49" s="157"/>
      <c r="T49" s="157">
        <f>SUM(R49:S49)</f>
        <v>1428</v>
      </c>
      <c r="U49" s="218">
        <v>1427</v>
      </c>
      <c r="V49" s="219">
        <f>SUM(U49/T49)</f>
        <v>0.9992997198879552</v>
      </c>
      <c r="W49" s="157"/>
      <c r="X49" s="157"/>
      <c r="Y49" s="157"/>
      <c r="Z49" s="157"/>
      <c r="AA49" s="157"/>
      <c r="AB49" s="161"/>
      <c r="AC49" s="159"/>
      <c r="AD49" s="160"/>
      <c r="AE49" s="160"/>
      <c r="AF49" s="161"/>
      <c r="AG49" s="161"/>
      <c r="AH49" s="160"/>
      <c r="AI49" s="161"/>
      <c r="AJ49" s="222"/>
      <c r="AK49" s="223"/>
    </row>
    <row r="50" spans="1:37" ht="12.75">
      <c r="A50" s="2"/>
      <c r="B50" s="9"/>
      <c r="C50" s="9"/>
      <c r="D50" s="10" t="s">
        <v>539</v>
      </c>
      <c r="E50" s="9"/>
      <c r="F50" s="9"/>
      <c r="G50" s="27" t="s">
        <v>540</v>
      </c>
      <c r="H50" s="157">
        <v>384</v>
      </c>
      <c r="I50" s="157"/>
      <c r="J50" s="157">
        <f>SUM(H50:I50)</f>
        <v>384</v>
      </c>
      <c r="K50" s="157"/>
      <c r="L50" s="157">
        <f t="shared" si="1"/>
        <v>384</v>
      </c>
      <c r="M50" s="157">
        <v>2</v>
      </c>
      <c r="N50" s="157">
        <f t="shared" si="9"/>
        <v>386</v>
      </c>
      <c r="O50" s="157"/>
      <c r="P50" s="157">
        <f>SUM(N50:O50)</f>
        <v>386</v>
      </c>
      <c r="Q50" s="157"/>
      <c r="R50" s="157">
        <f>SUM(P50:Q50)</f>
        <v>386</v>
      </c>
      <c r="S50" s="157">
        <v>-2</v>
      </c>
      <c r="T50" s="157">
        <f>SUM(R50:S50)</f>
        <v>384</v>
      </c>
      <c r="U50" s="218">
        <v>384</v>
      </c>
      <c r="V50" s="219">
        <f>SUM(U50/T50)</f>
        <v>1</v>
      </c>
      <c r="W50" s="157"/>
      <c r="X50" s="157"/>
      <c r="Y50" s="157"/>
      <c r="Z50" s="157"/>
      <c r="AA50" s="157"/>
      <c r="AB50" s="161"/>
      <c r="AC50" s="159"/>
      <c r="AD50" s="160"/>
      <c r="AE50" s="160"/>
      <c r="AF50" s="161"/>
      <c r="AG50" s="161"/>
      <c r="AH50" s="160"/>
      <c r="AI50" s="161"/>
      <c r="AJ50" s="222"/>
      <c r="AK50" s="223"/>
    </row>
    <row r="51" spans="1:37" ht="12.75">
      <c r="A51" s="2"/>
      <c r="B51" s="9"/>
      <c r="C51" s="9"/>
      <c r="D51" s="10" t="s">
        <v>541</v>
      </c>
      <c r="E51" s="9"/>
      <c r="F51" s="9"/>
      <c r="G51" s="27" t="s">
        <v>542</v>
      </c>
      <c r="H51" s="157">
        <v>1250</v>
      </c>
      <c r="I51" s="157"/>
      <c r="J51" s="157">
        <f>SUM(H51:I51)</f>
        <v>1250</v>
      </c>
      <c r="K51" s="157"/>
      <c r="L51" s="157">
        <f t="shared" si="1"/>
        <v>1250</v>
      </c>
      <c r="M51" s="157"/>
      <c r="N51" s="157">
        <f t="shared" si="9"/>
        <v>1250</v>
      </c>
      <c r="O51" s="157"/>
      <c r="P51" s="157">
        <f>SUM(N51:O51)</f>
        <v>1250</v>
      </c>
      <c r="Q51" s="157"/>
      <c r="R51" s="157">
        <f>SUM(P51:Q51)</f>
        <v>1250</v>
      </c>
      <c r="S51" s="157">
        <v>-923</v>
      </c>
      <c r="T51" s="157">
        <f>SUM(R51:S51)</f>
        <v>327</v>
      </c>
      <c r="U51" s="218">
        <v>215</v>
      </c>
      <c r="V51" s="219">
        <f>SUM(U51/T51)</f>
        <v>0.6574923547400612</v>
      </c>
      <c r="W51" s="157"/>
      <c r="X51" s="157"/>
      <c r="Y51" s="157"/>
      <c r="Z51" s="157"/>
      <c r="AA51" s="157"/>
      <c r="AB51" s="161"/>
      <c r="AC51" s="159"/>
      <c r="AD51" s="160"/>
      <c r="AE51" s="160"/>
      <c r="AF51" s="161"/>
      <c r="AG51" s="161"/>
      <c r="AH51" s="160"/>
      <c r="AI51" s="161"/>
      <c r="AJ51" s="222"/>
      <c r="AK51" s="223"/>
    </row>
    <row r="52" spans="1:37" ht="12.75">
      <c r="A52" s="2"/>
      <c r="B52" s="2"/>
      <c r="C52" s="2"/>
      <c r="D52" s="10" t="s">
        <v>543</v>
      </c>
      <c r="E52" s="9"/>
      <c r="F52" s="9"/>
      <c r="G52" s="27" t="s">
        <v>544</v>
      </c>
      <c r="H52" s="157"/>
      <c r="I52" s="157"/>
      <c r="J52" s="157">
        <f>SUM(H52:I52)</f>
        <v>0</v>
      </c>
      <c r="K52" s="157"/>
      <c r="L52" s="157">
        <f t="shared" si="1"/>
        <v>0</v>
      </c>
      <c r="M52" s="157"/>
      <c r="N52" s="157">
        <f t="shared" si="9"/>
        <v>0</v>
      </c>
      <c r="O52" s="157"/>
      <c r="P52" s="157">
        <f>SUM(N52:O52)</f>
        <v>0</v>
      </c>
      <c r="Q52" s="157"/>
      <c r="R52" s="157">
        <f>SUM(P52:Q52)</f>
        <v>0</v>
      </c>
      <c r="S52" s="157"/>
      <c r="T52" s="157">
        <f>SUM(R52:S52)</f>
        <v>0</v>
      </c>
      <c r="U52" s="218"/>
      <c r="V52" s="219"/>
      <c r="W52" s="157"/>
      <c r="X52" s="157"/>
      <c r="Y52" s="157"/>
      <c r="Z52" s="157"/>
      <c r="AA52" s="157"/>
      <c r="AB52" s="161"/>
      <c r="AC52" s="159"/>
      <c r="AD52" s="160"/>
      <c r="AE52" s="160"/>
      <c r="AF52" s="161"/>
      <c r="AG52" s="161"/>
      <c r="AH52" s="160"/>
      <c r="AI52" s="161"/>
      <c r="AJ52" s="222"/>
      <c r="AK52" s="223"/>
    </row>
    <row r="53" spans="1:37" ht="12.75">
      <c r="A53" s="2"/>
      <c r="B53" s="2"/>
      <c r="C53" s="2"/>
      <c r="D53" s="10"/>
      <c r="E53" s="9"/>
      <c r="F53" s="9"/>
      <c r="G53" s="27"/>
      <c r="H53" s="157"/>
      <c r="I53" s="157"/>
      <c r="J53" s="157">
        <f>SUM(H53:I53)</f>
        <v>0</v>
      </c>
      <c r="K53" s="157"/>
      <c r="L53" s="157">
        <f t="shared" si="1"/>
        <v>0</v>
      </c>
      <c r="M53" s="157"/>
      <c r="N53" s="157">
        <f t="shared" si="9"/>
        <v>0</v>
      </c>
      <c r="O53" s="157"/>
      <c r="P53" s="157">
        <f>SUM(N53:O53)</f>
        <v>0</v>
      </c>
      <c r="Q53" s="157"/>
      <c r="R53" s="157">
        <f>SUM(P53:Q53)</f>
        <v>0</v>
      </c>
      <c r="S53" s="157"/>
      <c r="T53" s="157">
        <f>SUM(R53:S53)</f>
        <v>0</v>
      </c>
      <c r="U53" s="218"/>
      <c r="V53" s="219"/>
      <c r="W53" s="157"/>
      <c r="X53" s="157"/>
      <c r="Y53" s="157"/>
      <c r="Z53" s="157"/>
      <c r="AA53" s="157"/>
      <c r="AB53" s="161"/>
      <c r="AC53" s="159"/>
      <c r="AD53" s="160"/>
      <c r="AE53" s="160"/>
      <c r="AF53" s="161"/>
      <c r="AG53" s="161"/>
      <c r="AH53" s="160"/>
      <c r="AI53" s="161"/>
      <c r="AJ53" s="222"/>
      <c r="AK53" s="223"/>
    </row>
    <row r="54" spans="1:37" ht="12.75">
      <c r="A54" s="2"/>
      <c r="B54" s="2"/>
      <c r="C54" s="2"/>
      <c r="D54" s="7"/>
      <c r="E54" s="2"/>
      <c r="F54" s="2"/>
      <c r="G54" s="26" t="s">
        <v>608</v>
      </c>
      <c r="H54" s="163">
        <f>SUM(H49:H53)</f>
        <v>3056</v>
      </c>
      <c r="I54" s="163">
        <f>SUM(I49:I53)</f>
        <v>0</v>
      </c>
      <c r="J54" s="163">
        <f>SUM(J49:J53)</f>
        <v>3056</v>
      </c>
      <c r="K54" s="163">
        <f>SUM(K49:K53)</f>
        <v>0</v>
      </c>
      <c r="L54" s="163">
        <f t="shared" si="1"/>
        <v>3056</v>
      </c>
      <c r="M54" s="163">
        <f>SUM(M49:M53)</f>
        <v>8</v>
      </c>
      <c r="N54" s="163">
        <f t="shared" si="9"/>
        <v>3064</v>
      </c>
      <c r="O54" s="163">
        <f aca="true" t="shared" si="10" ref="O54:U54">SUM(O49:O53)</f>
        <v>0</v>
      </c>
      <c r="P54" s="163">
        <f t="shared" si="10"/>
        <v>3064</v>
      </c>
      <c r="Q54" s="163">
        <f t="shared" si="10"/>
        <v>0</v>
      </c>
      <c r="R54" s="163">
        <f t="shared" si="10"/>
        <v>3064</v>
      </c>
      <c r="S54" s="163">
        <f t="shared" si="10"/>
        <v>-925</v>
      </c>
      <c r="T54" s="163">
        <f t="shared" si="10"/>
        <v>2139</v>
      </c>
      <c r="U54" s="220">
        <f t="shared" si="10"/>
        <v>2026</v>
      </c>
      <c r="V54" s="221">
        <f>SUM(U54/T54)</f>
        <v>0.9471715755025713</v>
      </c>
      <c r="W54" s="157"/>
      <c r="X54" s="157"/>
      <c r="Y54" s="157"/>
      <c r="Z54" s="157"/>
      <c r="AA54" s="157"/>
      <c r="AB54" s="161"/>
      <c r="AC54" s="159"/>
      <c r="AD54" s="160"/>
      <c r="AE54" s="160"/>
      <c r="AF54" s="161"/>
      <c r="AG54" s="161"/>
      <c r="AH54" s="160"/>
      <c r="AI54" s="161"/>
      <c r="AJ54" s="222"/>
      <c r="AK54" s="223"/>
    </row>
    <row r="55" spans="1:37" ht="21.75" customHeight="1">
      <c r="A55" s="2"/>
      <c r="B55" s="2">
        <v>5</v>
      </c>
      <c r="C55" s="2"/>
      <c r="D55" s="7"/>
      <c r="E55" s="333" t="s">
        <v>655</v>
      </c>
      <c r="F55" s="334"/>
      <c r="G55" s="335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218"/>
      <c r="V55" s="219"/>
      <c r="W55" s="157"/>
      <c r="X55" s="157"/>
      <c r="Y55" s="157"/>
      <c r="Z55" s="157"/>
      <c r="AA55" s="157"/>
      <c r="AB55" s="161"/>
      <c r="AC55" s="159"/>
      <c r="AD55" s="160"/>
      <c r="AE55" s="160"/>
      <c r="AF55" s="161"/>
      <c r="AG55" s="161"/>
      <c r="AH55" s="160"/>
      <c r="AI55" s="161"/>
      <c r="AJ55" s="222"/>
      <c r="AK55" s="223"/>
    </row>
    <row r="56" spans="1:37" ht="12.75">
      <c r="A56" s="2"/>
      <c r="B56" s="2"/>
      <c r="C56" s="8" t="s">
        <v>498</v>
      </c>
      <c r="D56" s="7"/>
      <c r="E56" s="2"/>
      <c r="F56" s="323" t="s">
        <v>499</v>
      </c>
      <c r="G56" s="302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218"/>
      <c r="V56" s="219"/>
      <c r="W56" s="157"/>
      <c r="X56" s="157"/>
      <c r="Y56" s="157"/>
      <c r="Z56" s="157"/>
      <c r="AA56" s="157"/>
      <c r="AB56" s="161"/>
      <c r="AC56" s="159"/>
      <c r="AD56" s="160"/>
      <c r="AE56" s="160"/>
      <c r="AF56" s="161"/>
      <c r="AG56" s="161"/>
      <c r="AH56" s="160"/>
      <c r="AI56" s="161"/>
      <c r="AJ56" s="222"/>
      <c r="AK56" s="223"/>
    </row>
    <row r="57" spans="1:37" ht="12.75">
      <c r="A57" s="2"/>
      <c r="B57" s="2"/>
      <c r="C57" s="2"/>
      <c r="D57" s="7" t="s">
        <v>547</v>
      </c>
      <c r="E57" s="2"/>
      <c r="F57" s="2"/>
      <c r="G57" s="26" t="s">
        <v>548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218"/>
      <c r="V57" s="219"/>
      <c r="W57" s="157"/>
      <c r="X57" s="157"/>
      <c r="Y57" s="157"/>
      <c r="Z57" s="157"/>
      <c r="AA57" s="157"/>
      <c r="AB57" s="161"/>
      <c r="AC57" s="159"/>
      <c r="AD57" s="160"/>
      <c r="AE57" s="160"/>
      <c r="AF57" s="161"/>
      <c r="AG57" s="161"/>
      <c r="AH57" s="160"/>
      <c r="AI57" s="161"/>
      <c r="AJ57" s="222"/>
      <c r="AK57" s="223"/>
    </row>
    <row r="58" spans="1:37" ht="29.25">
      <c r="A58" s="1"/>
      <c r="B58" s="1"/>
      <c r="C58" s="1"/>
      <c r="D58" s="13" t="s">
        <v>598</v>
      </c>
      <c r="E58" s="1"/>
      <c r="F58" s="1"/>
      <c r="G58" s="69" t="s">
        <v>848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218"/>
      <c r="V58" s="219"/>
      <c r="W58" s="157">
        <v>11685</v>
      </c>
      <c r="X58" s="157"/>
      <c r="Y58" s="157">
        <f>SUM(W58:X58)</f>
        <v>11685</v>
      </c>
      <c r="Z58" s="157"/>
      <c r="AA58" s="157">
        <f>SUM(Y58:Z58)</f>
        <v>11685</v>
      </c>
      <c r="AB58" s="161">
        <v>55</v>
      </c>
      <c r="AC58" s="157">
        <f>SUM(AA58:AB58)</f>
        <v>11740</v>
      </c>
      <c r="AD58" s="160"/>
      <c r="AE58" s="160">
        <f>SUM(AC58:AD58)</f>
        <v>11740</v>
      </c>
      <c r="AF58" s="161"/>
      <c r="AG58" s="160">
        <f>SUM(AE58:AF58)</f>
        <v>11740</v>
      </c>
      <c r="AH58" s="160">
        <v>1433</v>
      </c>
      <c r="AI58" s="160">
        <f>SUM(AG58:AH58)</f>
        <v>13173</v>
      </c>
      <c r="AJ58" s="222">
        <v>13173</v>
      </c>
      <c r="AK58" s="223">
        <f>SUM(AJ58/AI58)</f>
        <v>1</v>
      </c>
    </row>
    <row r="59" spans="1:37" ht="29.25">
      <c r="A59" s="1"/>
      <c r="B59" s="1"/>
      <c r="C59" s="1"/>
      <c r="D59" s="13"/>
      <c r="E59" s="1"/>
      <c r="F59" s="1"/>
      <c r="G59" s="69" t="s">
        <v>656</v>
      </c>
      <c r="H59" s="157"/>
      <c r="I59" s="157">
        <v>20</v>
      </c>
      <c r="J59" s="157">
        <f>SUM(H59:I59)</f>
        <v>20</v>
      </c>
      <c r="K59" s="157"/>
      <c r="L59" s="157">
        <f t="shared" si="1"/>
        <v>20</v>
      </c>
      <c r="M59" s="157">
        <v>-20</v>
      </c>
      <c r="N59" s="157">
        <f>SUM(L59:M59)</f>
        <v>0</v>
      </c>
      <c r="O59" s="157"/>
      <c r="P59" s="157">
        <f>SUM(N59:O59)</f>
        <v>0</v>
      </c>
      <c r="Q59" s="157"/>
      <c r="R59" s="157">
        <f>SUM(P59:Q59)</f>
        <v>0</v>
      </c>
      <c r="S59" s="157"/>
      <c r="T59" s="157">
        <f>SUM(R59:S59)</f>
        <v>0</v>
      </c>
      <c r="U59" s="218"/>
      <c r="V59" s="219"/>
      <c r="W59" s="157"/>
      <c r="X59" s="157">
        <v>20</v>
      </c>
      <c r="Y59" s="157">
        <f>SUM(W59:X59)</f>
        <v>20</v>
      </c>
      <c r="Z59" s="157"/>
      <c r="AA59" s="157">
        <f>SUM(Y59:Z59)</f>
        <v>20</v>
      </c>
      <c r="AB59" s="161"/>
      <c r="AC59" s="157">
        <f>SUM(AA59:AB59)</f>
        <v>20</v>
      </c>
      <c r="AD59" s="160"/>
      <c r="AE59" s="160">
        <f>SUM(AC59:AD59)</f>
        <v>20</v>
      </c>
      <c r="AF59" s="161"/>
      <c r="AG59" s="160">
        <f>SUM(AE59:AF59)</f>
        <v>20</v>
      </c>
      <c r="AH59" s="160"/>
      <c r="AI59" s="160">
        <f>SUM(AG59:AH59)</f>
        <v>20</v>
      </c>
      <c r="AJ59" s="222">
        <v>20</v>
      </c>
      <c r="AK59" s="223">
        <f>SUM(AJ59/AI59)</f>
        <v>1</v>
      </c>
    </row>
    <row r="60" spans="1:37" ht="12.75">
      <c r="A60" s="2"/>
      <c r="B60" s="2"/>
      <c r="C60" s="2"/>
      <c r="D60" s="7"/>
      <c r="E60" s="2"/>
      <c r="F60" s="2"/>
      <c r="G60" s="26" t="s">
        <v>608</v>
      </c>
      <c r="H60" s="163">
        <f>SUM(H59)</f>
        <v>0</v>
      </c>
      <c r="I60" s="163">
        <f>SUM(I59)</f>
        <v>20</v>
      </c>
      <c r="J60" s="163">
        <f>SUM(J59)</f>
        <v>20</v>
      </c>
      <c r="K60" s="163">
        <f>SUM(K59)</f>
        <v>0</v>
      </c>
      <c r="L60" s="163">
        <f t="shared" si="1"/>
        <v>20</v>
      </c>
      <c r="M60" s="163">
        <f>SUM(M59)</f>
        <v>-20</v>
      </c>
      <c r="N60" s="163">
        <f>SUM(L60:M60)</f>
        <v>0</v>
      </c>
      <c r="O60" s="163">
        <f aca="true" t="shared" si="11" ref="O60:U60">SUM(O59)</f>
        <v>0</v>
      </c>
      <c r="P60" s="163">
        <f t="shared" si="11"/>
        <v>0</v>
      </c>
      <c r="Q60" s="163">
        <f t="shared" si="11"/>
        <v>0</v>
      </c>
      <c r="R60" s="163">
        <f t="shared" si="11"/>
        <v>0</v>
      </c>
      <c r="S60" s="163">
        <f t="shared" si="11"/>
        <v>0</v>
      </c>
      <c r="T60" s="163">
        <f t="shared" si="11"/>
        <v>0</v>
      </c>
      <c r="U60" s="220">
        <f t="shared" si="11"/>
        <v>0</v>
      </c>
      <c r="V60" s="219"/>
      <c r="W60" s="163">
        <f>SUM(W58:W59)</f>
        <v>11685</v>
      </c>
      <c r="X60" s="163">
        <f>SUM(X58:X59)</f>
        <v>20</v>
      </c>
      <c r="Y60" s="163">
        <f>SUM(Y58:Y59)</f>
        <v>11705</v>
      </c>
      <c r="Z60" s="163">
        <f>SUM(Z58:Z59)</f>
        <v>0</v>
      </c>
      <c r="AA60" s="163">
        <f>SUM(Y60:Z60)</f>
        <v>11705</v>
      </c>
      <c r="AB60" s="163">
        <f>SUM(AB58:AB59)</f>
        <v>55</v>
      </c>
      <c r="AC60" s="163">
        <f>SUM(AA60:AB60)</f>
        <v>11760</v>
      </c>
      <c r="AD60" s="163">
        <f aca="true" t="shared" si="12" ref="AD60:AJ60">SUM(AD58:AD59)</f>
        <v>0</v>
      </c>
      <c r="AE60" s="163">
        <f t="shared" si="12"/>
        <v>11760</v>
      </c>
      <c r="AF60" s="163">
        <f t="shared" si="12"/>
        <v>0</v>
      </c>
      <c r="AG60" s="163">
        <f t="shared" si="12"/>
        <v>11760</v>
      </c>
      <c r="AH60" s="163">
        <f t="shared" si="12"/>
        <v>1433</v>
      </c>
      <c r="AI60" s="163">
        <f t="shared" si="12"/>
        <v>13193</v>
      </c>
      <c r="AJ60" s="220">
        <f t="shared" si="12"/>
        <v>13193</v>
      </c>
      <c r="AK60" s="221">
        <f>SUM(AJ60/AI60)</f>
        <v>1</v>
      </c>
    </row>
    <row r="61" spans="1:37" ht="35.25" customHeight="1">
      <c r="A61" s="31"/>
      <c r="B61" s="31"/>
      <c r="C61" s="31"/>
      <c r="D61" s="32"/>
      <c r="E61" s="31"/>
      <c r="F61" s="31"/>
      <c r="G61" s="69" t="s">
        <v>13</v>
      </c>
      <c r="H61" s="157"/>
      <c r="I61" s="157"/>
      <c r="J61" s="157"/>
      <c r="K61" s="157"/>
      <c r="L61" s="157"/>
      <c r="M61" s="157"/>
      <c r="N61" s="163"/>
      <c r="O61" s="163"/>
      <c r="P61" s="163"/>
      <c r="Q61" s="163"/>
      <c r="R61" s="163"/>
      <c r="S61" s="163"/>
      <c r="T61" s="163"/>
      <c r="U61" s="220">
        <v>446</v>
      </c>
      <c r="V61" s="219"/>
      <c r="W61" s="157"/>
      <c r="X61" s="157"/>
      <c r="Y61" s="157"/>
      <c r="Z61" s="157"/>
      <c r="AA61" s="157"/>
      <c r="AB61" s="161"/>
      <c r="AC61" s="159"/>
      <c r="AD61" s="160"/>
      <c r="AE61" s="160"/>
      <c r="AF61" s="161"/>
      <c r="AG61" s="161"/>
      <c r="AH61" s="160"/>
      <c r="AI61" s="161"/>
      <c r="AJ61" s="222"/>
      <c r="AK61" s="223"/>
    </row>
    <row r="62" spans="1:37" ht="12.75">
      <c r="A62" s="9"/>
      <c r="B62" s="9"/>
      <c r="C62" s="9"/>
      <c r="D62" s="10"/>
      <c r="E62" s="9"/>
      <c r="F62" s="9"/>
      <c r="G62" s="26" t="s">
        <v>648</v>
      </c>
      <c r="H62" s="163">
        <f>SUM(H23+H31+H45+H54+H60)</f>
        <v>14827</v>
      </c>
      <c r="I62" s="163">
        <f>SUM(I23+I31+I45+I54+I60)</f>
        <v>20</v>
      </c>
      <c r="J62" s="163">
        <f>SUM(J23+J31+J45+J54+J60)</f>
        <v>14847</v>
      </c>
      <c r="K62" s="163">
        <f>SUM(K23+K31+K45+K54+K60)</f>
        <v>0</v>
      </c>
      <c r="L62" s="163">
        <f t="shared" si="1"/>
        <v>14847</v>
      </c>
      <c r="M62" s="163">
        <f>SUM(M23+M31+M45+M54+M60)</f>
        <v>55</v>
      </c>
      <c r="N62" s="163">
        <f>SUM(L62:M62)</f>
        <v>14902</v>
      </c>
      <c r="O62" s="163">
        <f>SUM(O23+O31+O45+O54+O60)</f>
        <v>0</v>
      </c>
      <c r="P62" s="163">
        <f>SUM(N62:O62)</f>
        <v>14902</v>
      </c>
      <c r="Q62" s="163"/>
      <c r="R62" s="163">
        <f>SUM(P62:Q62)</f>
        <v>14902</v>
      </c>
      <c r="S62" s="163">
        <f>SUM(S23+S31+S45+S54+S60)</f>
        <v>1433</v>
      </c>
      <c r="T62" s="163">
        <f>SUM(R62:S62)</f>
        <v>16335</v>
      </c>
      <c r="U62" s="220">
        <f>SUM(U23+U31+U45+U54+U60+U61)</f>
        <v>16273</v>
      </c>
      <c r="V62" s="221">
        <f>SUM(U62/T62)</f>
        <v>0.9962044689317416</v>
      </c>
      <c r="W62" s="163"/>
      <c r="X62" s="163"/>
      <c r="Y62" s="163"/>
      <c r="Z62" s="163"/>
      <c r="AA62" s="157"/>
      <c r="AB62" s="161"/>
      <c r="AC62" s="159"/>
      <c r="AD62" s="160"/>
      <c r="AE62" s="160"/>
      <c r="AF62" s="161"/>
      <c r="AG62" s="161"/>
      <c r="AH62" s="160"/>
      <c r="AI62" s="161"/>
      <c r="AJ62" s="222"/>
      <c r="AK62" s="223"/>
    </row>
    <row r="63" spans="1:37" ht="12.75">
      <c r="A63" s="9"/>
      <c r="B63" s="9"/>
      <c r="C63" s="9"/>
      <c r="D63" s="10"/>
      <c r="E63" s="9"/>
      <c r="F63" s="9"/>
      <c r="G63" s="26" t="s">
        <v>649</v>
      </c>
      <c r="H63" s="163"/>
      <c r="I63" s="163"/>
      <c r="J63" s="163"/>
      <c r="K63" s="163"/>
      <c r="L63" s="157"/>
      <c r="M63" s="157"/>
      <c r="N63" s="157"/>
      <c r="O63" s="157"/>
      <c r="P63" s="157"/>
      <c r="Q63" s="157"/>
      <c r="R63" s="157"/>
      <c r="S63" s="157"/>
      <c r="T63" s="157"/>
      <c r="U63" s="218"/>
      <c r="V63" s="219"/>
      <c r="W63" s="163">
        <f>SUM(W23+W31+W45+W60)</f>
        <v>14827</v>
      </c>
      <c r="X63" s="163">
        <f>SUM(X23+X31+X45+X60)</f>
        <v>20</v>
      </c>
      <c r="Y63" s="163">
        <f>SUM(Y23+Y31+Y45+Y60)</f>
        <v>14847</v>
      </c>
      <c r="Z63" s="163">
        <f>SUM(Z23+Z31+Z45+Z60)</f>
        <v>0</v>
      </c>
      <c r="AA63" s="163">
        <f>SUM(Y63:Z63)</f>
        <v>14847</v>
      </c>
      <c r="AB63" s="163">
        <f>SUM(AB23+AB31+AB45+AB60)</f>
        <v>55</v>
      </c>
      <c r="AC63" s="163">
        <f>SUM(AA63:AB63)</f>
        <v>14902</v>
      </c>
      <c r="AD63" s="163">
        <f>SUM(AD23+AD31+AD45+AD60)</f>
        <v>0</v>
      </c>
      <c r="AE63" s="163">
        <f>SUM(AC63:AD63)</f>
        <v>14902</v>
      </c>
      <c r="AF63" s="163"/>
      <c r="AG63" s="163">
        <f>SUM(AE63:AF63)</f>
        <v>14902</v>
      </c>
      <c r="AH63" s="163">
        <f>SUM(AH23+AH31+AH45+AH60)</f>
        <v>1433</v>
      </c>
      <c r="AI63" s="163">
        <f>SUM(AG63:AH63)</f>
        <v>16335</v>
      </c>
      <c r="AJ63" s="220">
        <f>SUM(AJ23+AJ31+AJ45+AJ60+AJ61)</f>
        <v>16328</v>
      </c>
      <c r="AK63" s="221">
        <f>SUM(AJ63/AI63)</f>
        <v>0.999571472298745</v>
      </c>
    </row>
    <row r="64" spans="1:37" ht="12.75">
      <c r="A64" s="2"/>
      <c r="B64" s="2"/>
      <c r="C64" s="2"/>
      <c r="D64" s="7"/>
      <c r="E64" s="2"/>
      <c r="F64" s="2"/>
      <c r="G64" s="26" t="s">
        <v>657</v>
      </c>
      <c r="H64" s="163">
        <v>5</v>
      </c>
      <c r="I64" s="163"/>
      <c r="J64" s="163">
        <f>SUM(H64:I64)</f>
        <v>5</v>
      </c>
      <c r="K64" s="163"/>
      <c r="L64" s="163">
        <f t="shared" si="1"/>
        <v>5</v>
      </c>
      <c r="M64" s="163"/>
      <c r="N64" s="163">
        <f>SUM(L64:M64)</f>
        <v>5</v>
      </c>
      <c r="O64" s="163"/>
      <c r="P64" s="163">
        <f>SUM(N64:O64)</f>
        <v>5</v>
      </c>
      <c r="Q64" s="163"/>
      <c r="R64" s="163">
        <f>SUM(P64:Q64)</f>
        <v>5</v>
      </c>
      <c r="S64" s="163"/>
      <c r="T64" s="163">
        <f>SUM(R64:S64)</f>
        <v>5</v>
      </c>
      <c r="U64" s="220">
        <f>SUM(S64:T64)</f>
        <v>5</v>
      </c>
      <c r="V64" s="221">
        <f>SUM(U64/T64)</f>
        <v>1</v>
      </c>
      <c r="W64" s="163"/>
      <c r="X64" s="163"/>
      <c r="Y64" s="163"/>
      <c r="Z64" s="163"/>
      <c r="AA64" s="163"/>
      <c r="AB64" s="161"/>
      <c r="AC64" s="159"/>
      <c r="AD64" s="160"/>
      <c r="AE64" s="160"/>
      <c r="AF64" s="161"/>
      <c r="AG64" s="161"/>
      <c r="AH64" s="160"/>
      <c r="AI64" s="161"/>
      <c r="AJ64" s="222"/>
      <c r="AK64" s="223"/>
    </row>
    <row r="65" spans="1:29" ht="12.75">
      <c r="A65" s="60"/>
      <c r="B65" s="60"/>
      <c r="C65" s="60"/>
      <c r="D65" s="61"/>
      <c r="E65" s="60"/>
      <c r="F65" s="60"/>
      <c r="G65" s="60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153"/>
      <c r="W65" s="66"/>
      <c r="X65" s="66"/>
      <c r="Y65" s="66"/>
      <c r="Z65" s="66"/>
      <c r="AA65" s="66"/>
      <c r="AB65" s="67"/>
      <c r="AC65" s="68"/>
    </row>
    <row r="66" spans="1:29" ht="12.75">
      <c r="A66" s="60"/>
      <c r="B66" s="60"/>
      <c r="C66" s="60"/>
      <c r="D66" s="61"/>
      <c r="E66" s="60"/>
      <c r="F66" s="60"/>
      <c r="G66" s="60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153"/>
      <c r="W66" s="66"/>
      <c r="X66" s="66"/>
      <c r="Y66" s="66"/>
      <c r="Z66" s="66"/>
      <c r="AA66" s="66"/>
      <c r="AB66" s="67"/>
      <c r="AC66" s="68"/>
    </row>
    <row r="68" spans="7:37" ht="56.25">
      <c r="G68" s="53" t="s">
        <v>837</v>
      </c>
      <c r="H68" s="154" t="s">
        <v>496</v>
      </c>
      <c r="I68" s="154" t="s">
        <v>668</v>
      </c>
      <c r="J68" s="154" t="s">
        <v>497</v>
      </c>
      <c r="K68" s="154" t="s">
        <v>686</v>
      </c>
      <c r="L68" s="154" t="s">
        <v>687</v>
      </c>
      <c r="M68" s="154" t="s">
        <v>723</v>
      </c>
      <c r="N68" s="154" t="s">
        <v>724</v>
      </c>
      <c r="O68" s="155" t="s">
        <v>868</v>
      </c>
      <c r="P68" s="155" t="s">
        <v>869</v>
      </c>
      <c r="Q68" s="155" t="s">
        <v>928</v>
      </c>
      <c r="R68" s="155" t="s">
        <v>927</v>
      </c>
      <c r="S68" s="155" t="s">
        <v>957</v>
      </c>
      <c r="T68" s="155" t="s">
        <v>958</v>
      </c>
      <c r="U68" s="216" t="s">
        <v>935</v>
      </c>
      <c r="V68" s="217" t="s">
        <v>936</v>
      </c>
      <c r="W68" s="154" t="s">
        <v>496</v>
      </c>
      <c r="X68" s="154" t="s">
        <v>668</v>
      </c>
      <c r="Y68" s="154" t="s">
        <v>497</v>
      </c>
      <c r="Z68" s="154" t="s">
        <v>686</v>
      </c>
      <c r="AA68" s="154" t="s">
        <v>687</v>
      </c>
      <c r="AB68" s="155" t="s">
        <v>723</v>
      </c>
      <c r="AC68" s="154" t="s">
        <v>724</v>
      </c>
      <c r="AD68" s="155" t="s">
        <v>868</v>
      </c>
      <c r="AE68" s="155" t="s">
        <v>869</v>
      </c>
      <c r="AF68" s="155" t="s">
        <v>928</v>
      </c>
      <c r="AG68" s="155" t="s">
        <v>927</v>
      </c>
      <c r="AH68" s="155" t="s">
        <v>957</v>
      </c>
      <c r="AI68" s="155" t="s">
        <v>958</v>
      </c>
      <c r="AJ68" s="155" t="s">
        <v>935</v>
      </c>
      <c r="AK68" s="156" t="s">
        <v>936</v>
      </c>
    </row>
    <row r="69" spans="7:37" ht="12.75">
      <c r="G69" s="57" t="s">
        <v>840</v>
      </c>
      <c r="H69" s="157">
        <f>SUM(H18+H40+H49)</f>
        <v>8139</v>
      </c>
      <c r="I69" s="157">
        <f aca="true" t="shared" si="13" ref="I69:N69">SUM(I18+I40+I49)</f>
        <v>0</v>
      </c>
      <c r="J69" s="157">
        <f t="shared" si="13"/>
        <v>8139</v>
      </c>
      <c r="K69" s="157">
        <f t="shared" si="13"/>
        <v>0</v>
      </c>
      <c r="L69" s="157">
        <f t="shared" si="13"/>
        <v>8139</v>
      </c>
      <c r="M69" s="157">
        <f t="shared" si="13"/>
        <v>5</v>
      </c>
      <c r="N69" s="157">
        <f t="shared" si="13"/>
        <v>8144</v>
      </c>
      <c r="O69" s="157">
        <f>SUM(O18+O40+O49)</f>
        <v>0</v>
      </c>
      <c r="P69" s="157">
        <f>SUM(N69:O69)</f>
        <v>8144</v>
      </c>
      <c r="Q69" s="157"/>
      <c r="R69" s="157">
        <f>SUM(P69:Q69)</f>
        <v>8144</v>
      </c>
      <c r="S69" s="157">
        <f>SUM(S18+S40+S49)</f>
        <v>395</v>
      </c>
      <c r="T69" s="157">
        <f>SUM(R69:S69)</f>
        <v>8539</v>
      </c>
      <c r="U69" s="218">
        <f>SUM(U18+U40+U49)</f>
        <v>8539</v>
      </c>
      <c r="V69" s="219">
        <f aca="true" t="shared" si="14" ref="V69:V74">SUM(U69/T69)</f>
        <v>1</v>
      </c>
      <c r="W69" s="157"/>
      <c r="X69" s="157"/>
      <c r="Y69" s="157"/>
      <c r="Z69" s="157"/>
      <c r="AA69" s="157"/>
      <c r="AB69" s="161"/>
      <c r="AC69" s="159"/>
      <c r="AD69" s="160"/>
      <c r="AE69" s="160"/>
      <c r="AF69" s="161"/>
      <c r="AG69" s="161"/>
      <c r="AH69" s="160"/>
      <c r="AI69" s="161"/>
      <c r="AJ69" s="160"/>
      <c r="AK69" s="162"/>
    </row>
    <row r="70" spans="7:37" ht="12.75">
      <c r="G70" s="57" t="s">
        <v>841</v>
      </c>
      <c r="H70" s="157">
        <f>SUM(H19+H41+H50)</f>
        <v>2198</v>
      </c>
      <c r="I70" s="157">
        <f aca="true" t="shared" si="15" ref="I70:N70">SUM(I19+I41+I50)</f>
        <v>0</v>
      </c>
      <c r="J70" s="157">
        <f t="shared" si="15"/>
        <v>2198</v>
      </c>
      <c r="K70" s="157">
        <f t="shared" si="15"/>
        <v>0</v>
      </c>
      <c r="L70" s="157">
        <f t="shared" si="15"/>
        <v>2198</v>
      </c>
      <c r="M70" s="157">
        <f t="shared" si="15"/>
        <v>1</v>
      </c>
      <c r="N70" s="157">
        <f t="shared" si="15"/>
        <v>2199</v>
      </c>
      <c r="O70" s="157">
        <f>SUM(O19+O41+O50)</f>
        <v>0</v>
      </c>
      <c r="P70" s="157">
        <f>SUM(N70:O70)</f>
        <v>2199</v>
      </c>
      <c r="Q70" s="157"/>
      <c r="R70" s="157">
        <f>SUM(P70:Q70)</f>
        <v>2199</v>
      </c>
      <c r="S70" s="157">
        <f>SUM(S19+S41+S50)</f>
        <v>80</v>
      </c>
      <c r="T70" s="157">
        <f>SUM(R70:S70)</f>
        <v>2279</v>
      </c>
      <c r="U70" s="218">
        <f>SUM(U19+U41+U50)</f>
        <v>2279</v>
      </c>
      <c r="V70" s="219">
        <f t="shared" si="14"/>
        <v>1</v>
      </c>
      <c r="W70" s="157"/>
      <c r="X70" s="157"/>
      <c r="Y70" s="157"/>
      <c r="Z70" s="157"/>
      <c r="AA70" s="157"/>
      <c r="AB70" s="161"/>
      <c r="AC70" s="159"/>
      <c r="AD70" s="160"/>
      <c r="AE70" s="160"/>
      <c r="AF70" s="161"/>
      <c r="AG70" s="161"/>
      <c r="AH70" s="160"/>
      <c r="AI70" s="161"/>
      <c r="AJ70" s="160"/>
      <c r="AK70" s="162"/>
    </row>
    <row r="71" spans="7:37" ht="12.75">
      <c r="G71" s="57" t="s">
        <v>842</v>
      </c>
      <c r="H71" s="157">
        <f>SUM(H20+H21+H29+H42+H43+H51+H52)</f>
        <v>4490</v>
      </c>
      <c r="I71" s="157">
        <f aca="true" t="shared" si="16" ref="I71:N71">SUM(I20+I21+I29+I42+I43+I51+I52)</f>
        <v>0</v>
      </c>
      <c r="J71" s="157">
        <f t="shared" si="16"/>
        <v>4490</v>
      </c>
      <c r="K71" s="157">
        <f t="shared" si="16"/>
        <v>0</v>
      </c>
      <c r="L71" s="157">
        <f t="shared" si="16"/>
        <v>4490</v>
      </c>
      <c r="M71" s="157">
        <f t="shared" si="16"/>
        <v>69</v>
      </c>
      <c r="N71" s="157">
        <f t="shared" si="16"/>
        <v>4559</v>
      </c>
      <c r="O71" s="157">
        <f>SUM(O20+O21+O29+O30+O42+O43+O51+O52)</f>
        <v>0</v>
      </c>
      <c r="P71" s="157">
        <f>SUM(N71:O71)</f>
        <v>4559</v>
      </c>
      <c r="Q71" s="157"/>
      <c r="R71" s="157">
        <f>SUM(P71:Q71)</f>
        <v>4559</v>
      </c>
      <c r="S71" s="157">
        <f>SUM(S20+S21+S22+S29+S30+S42+S43+S44+S51+S52+S53)</f>
        <v>958</v>
      </c>
      <c r="T71" s="157">
        <f>SUM(R71:S71)</f>
        <v>5517</v>
      </c>
      <c r="U71" s="218">
        <f>SUM(U20+U21+U29+U42+U43+U51+U52)</f>
        <v>5009</v>
      </c>
      <c r="V71" s="219">
        <f t="shared" si="14"/>
        <v>0.907920971542505</v>
      </c>
      <c r="W71" s="157"/>
      <c r="X71" s="157"/>
      <c r="Y71" s="157"/>
      <c r="Z71" s="157"/>
      <c r="AA71" s="157"/>
      <c r="AB71" s="161"/>
      <c r="AC71" s="159"/>
      <c r="AD71" s="160"/>
      <c r="AE71" s="160"/>
      <c r="AF71" s="161"/>
      <c r="AG71" s="161"/>
      <c r="AH71" s="160"/>
      <c r="AI71" s="161"/>
      <c r="AJ71" s="160"/>
      <c r="AK71" s="162"/>
    </row>
    <row r="72" spans="7:37" ht="12.75">
      <c r="G72" s="58" t="s">
        <v>709</v>
      </c>
      <c r="H72" s="157">
        <f>SUM(H59)</f>
        <v>0</v>
      </c>
      <c r="I72" s="157">
        <f aca="true" t="shared" si="17" ref="I72:N72">SUM(I59)</f>
        <v>20</v>
      </c>
      <c r="J72" s="157">
        <f t="shared" si="17"/>
        <v>20</v>
      </c>
      <c r="K72" s="157">
        <f t="shared" si="17"/>
        <v>0</v>
      </c>
      <c r="L72" s="157">
        <f t="shared" si="17"/>
        <v>20</v>
      </c>
      <c r="M72" s="157">
        <f t="shared" si="17"/>
        <v>-20</v>
      </c>
      <c r="N72" s="157">
        <f t="shared" si="17"/>
        <v>0</v>
      </c>
      <c r="O72" s="157">
        <f>SUM(O59)</f>
        <v>0</v>
      </c>
      <c r="P72" s="157">
        <f>SUM(N72:O72)</f>
        <v>0</v>
      </c>
      <c r="Q72" s="157"/>
      <c r="R72" s="157">
        <f>SUM(P72:Q72)</f>
        <v>0</v>
      </c>
      <c r="S72" s="157">
        <f>SUM(S59)</f>
        <v>0</v>
      </c>
      <c r="T72" s="157">
        <f>SUM(R72:S72)</f>
        <v>0</v>
      </c>
      <c r="U72" s="218"/>
      <c r="V72" s="219"/>
      <c r="W72" s="157"/>
      <c r="X72" s="157"/>
      <c r="Y72" s="157"/>
      <c r="Z72" s="157"/>
      <c r="AA72" s="157"/>
      <c r="AB72" s="161"/>
      <c r="AC72" s="159"/>
      <c r="AD72" s="160"/>
      <c r="AE72" s="160"/>
      <c r="AF72" s="161"/>
      <c r="AG72" s="161"/>
      <c r="AH72" s="160"/>
      <c r="AI72" s="161"/>
      <c r="AJ72" s="160"/>
      <c r="AK72" s="162"/>
    </row>
    <row r="73" spans="7:37" ht="12.75">
      <c r="G73" s="57" t="s">
        <v>11</v>
      </c>
      <c r="H73" s="157"/>
      <c r="I73" s="157"/>
      <c r="J73" s="157"/>
      <c r="K73" s="157"/>
      <c r="L73" s="157"/>
      <c r="M73" s="157"/>
      <c r="N73" s="157"/>
      <c r="O73" s="157"/>
      <c r="P73" s="157">
        <f>SUM(N73:O73)</f>
        <v>0</v>
      </c>
      <c r="Q73" s="157"/>
      <c r="R73" s="157">
        <f>SUM(P73:Q73)</f>
        <v>0</v>
      </c>
      <c r="S73" s="157"/>
      <c r="T73" s="157">
        <f>SUM(R73:S73)</f>
        <v>0</v>
      </c>
      <c r="U73" s="218">
        <f>SUM(U61)</f>
        <v>446</v>
      </c>
      <c r="V73" s="219"/>
      <c r="W73" s="157"/>
      <c r="X73" s="157"/>
      <c r="Y73" s="157"/>
      <c r="Z73" s="157"/>
      <c r="AA73" s="157"/>
      <c r="AB73" s="161"/>
      <c r="AC73" s="159"/>
      <c r="AD73" s="160"/>
      <c r="AE73" s="160"/>
      <c r="AF73" s="161"/>
      <c r="AG73" s="161"/>
      <c r="AH73" s="160"/>
      <c r="AI73" s="161"/>
      <c r="AJ73" s="160"/>
      <c r="AK73" s="162"/>
    </row>
    <row r="74" spans="7:37" ht="12.75">
      <c r="G74" s="53" t="s">
        <v>838</v>
      </c>
      <c r="H74" s="163">
        <f>SUM(H69:H73)</f>
        <v>14827</v>
      </c>
      <c r="I74" s="163">
        <f aca="true" t="shared" si="18" ref="I74:N74">SUM(I69:I73)</f>
        <v>20</v>
      </c>
      <c r="J74" s="163">
        <f t="shared" si="18"/>
        <v>14847</v>
      </c>
      <c r="K74" s="163">
        <f t="shared" si="18"/>
        <v>0</v>
      </c>
      <c r="L74" s="163">
        <f t="shared" si="18"/>
        <v>14847</v>
      </c>
      <c r="M74" s="163">
        <f t="shared" si="18"/>
        <v>55</v>
      </c>
      <c r="N74" s="163">
        <f t="shared" si="18"/>
        <v>14902</v>
      </c>
      <c r="O74" s="163">
        <f aca="true" t="shared" si="19" ref="O74:T74">SUM(O69:O73)</f>
        <v>0</v>
      </c>
      <c r="P74" s="163">
        <f t="shared" si="19"/>
        <v>14902</v>
      </c>
      <c r="Q74" s="163">
        <f t="shared" si="19"/>
        <v>0</v>
      </c>
      <c r="R74" s="163">
        <f t="shared" si="19"/>
        <v>14902</v>
      </c>
      <c r="S74" s="163">
        <f t="shared" si="19"/>
        <v>1433</v>
      </c>
      <c r="T74" s="163">
        <f t="shared" si="19"/>
        <v>16335</v>
      </c>
      <c r="U74" s="220">
        <f>SUM(U69:U73)</f>
        <v>16273</v>
      </c>
      <c r="V74" s="221">
        <f t="shared" si="14"/>
        <v>0.9962044689317416</v>
      </c>
      <c r="W74" s="160"/>
      <c r="X74" s="160"/>
      <c r="Y74" s="160"/>
      <c r="Z74" s="160"/>
      <c r="AA74" s="160"/>
      <c r="AB74" s="161"/>
      <c r="AC74" s="161"/>
      <c r="AD74" s="160"/>
      <c r="AE74" s="160"/>
      <c r="AF74" s="161"/>
      <c r="AG74" s="161"/>
      <c r="AH74" s="160"/>
      <c r="AI74" s="161"/>
      <c r="AJ74" s="160"/>
      <c r="AK74" s="162"/>
    </row>
    <row r="75" spans="7:37" ht="12.75">
      <c r="G75" s="53" t="s">
        <v>839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8"/>
      <c r="W75" s="157"/>
      <c r="X75" s="157"/>
      <c r="Y75" s="157"/>
      <c r="Z75" s="157"/>
      <c r="AA75" s="157"/>
      <c r="AB75" s="161"/>
      <c r="AC75" s="159"/>
      <c r="AD75" s="160"/>
      <c r="AE75" s="160"/>
      <c r="AF75" s="161"/>
      <c r="AG75" s="161"/>
      <c r="AH75" s="160"/>
      <c r="AI75" s="161"/>
      <c r="AJ75" s="160"/>
      <c r="AK75" s="162"/>
    </row>
    <row r="76" spans="7:37" ht="12.75">
      <c r="G76" s="57" t="s">
        <v>711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8"/>
      <c r="W76" s="157">
        <f>SUM(W16+W27+W35)</f>
        <v>3142</v>
      </c>
      <c r="X76" s="157">
        <f aca="true" t="shared" si="20" ref="X76:AC76">SUM(X16+X27+X35)</f>
        <v>0</v>
      </c>
      <c r="Y76" s="157">
        <f t="shared" si="20"/>
        <v>3142</v>
      </c>
      <c r="Z76" s="157">
        <f t="shared" si="20"/>
        <v>0</v>
      </c>
      <c r="AA76" s="157">
        <f t="shared" si="20"/>
        <v>3142</v>
      </c>
      <c r="AB76" s="160">
        <f t="shared" si="20"/>
        <v>0</v>
      </c>
      <c r="AC76" s="157">
        <f t="shared" si="20"/>
        <v>3142</v>
      </c>
      <c r="AD76" s="160">
        <f>SUM(AD16+AD27+AD35)</f>
        <v>0</v>
      </c>
      <c r="AE76" s="160">
        <f>SUM(AC76:AD76)</f>
        <v>3142</v>
      </c>
      <c r="AF76" s="161"/>
      <c r="AG76" s="160">
        <f>SUM(AE76:AF76)</f>
        <v>3142</v>
      </c>
      <c r="AH76" s="160">
        <f>SUM(AH16+AH27+AH35)</f>
        <v>0</v>
      </c>
      <c r="AI76" s="160">
        <f>SUM(AG76:AH76)</f>
        <v>3142</v>
      </c>
      <c r="AJ76" s="222">
        <f>SUM(AJ16+AJ27+AJ35)</f>
        <v>3135</v>
      </c>
      <c r="AK76" s="223">
        <f aca="true" t="shared" si="21" ref="AK76:AK84">SUM(AJ76/AI76)</f>
        <v>0.9977721196690006</v>
      </c>
    </row>
    <row r="77" spans="7:37" ht="12.75">
      <c r="G77" s="57" t="s">
        <v>843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8"/>
      <c r="W77" s="157">
        <f>SUM(W51)</f>
        <v>0</v>
      </c>
      <c r="X77" s="157">
        <f aca="true" t="shared" si="22" ref="X77:AC77">SUM(X51)</f>
        <v>0</v>
      </c>
      <c r="Y77" s="157">
        <f t="shared" si="22"/>
        <v>0</v>
      </c>
      <c r="Z77" s="157">
        <f t="shared" si="22"/>
        <v>0</v>
      </c>
      <c r="AA77" s="157">
        <f t="shared" si="22"/>
        <v>0</v>
      </c>
      <c r="AB77" s="160">
        <f t="shared" si="22"/>
        <v>0</v>
      </c>
      <c r="AC77" s="157">
        <f t="shared" si="22"/>
        <v>0</v>
      </c>
      <c r="AD77" s="160"/>
      <c r="AE77" s="160">
        <f aca="true" t="shared" si="23" ref="AE77:AE82">SUM(AC77:AD77)</f>
        <v>0</v>
      </c>
      <c r="AF77" s="161"/>
      <c r="AG77" s="160">
        <f aca="true" t="shared" si="24" ref="AG77:AG82">SUM(AE77:AF77)</f>
        <v>0</v>
      </c>
      <c r="AH77" s="160"/>
      <c r="AI77" s="160">
        <f aca="true" t="shared" si="25" ref="AI77:AI82">SUM(AG77:AH77)</f>
        <v>0</v>
      </c>
      <c r="AJ77" s="222"/>
      <c r="AK77" s="223"/>
    </row>
    <row r="78" spans="7:37" ht="12.75">
      <c r="G78" s="57" t="s">
        <v>716</v>
      </c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8"/>
      <c r="W78" s="157"/>
      <c r="X78" s="157"/>
      <c r="Y78" s="157"/>
      <c r="Z78" s="157"/>
      <c r="AA78" s="157"/>
      <c r="AB78" s="161"/>
      <c r="AC78" s="159"/>
      <c r="AD78" s="160"/>
      <c r="AE78" s="160">
        <f t="shared" si="23"/>
        <v>0</v>
      </c>
      <c r="AF78" s="161"/>
      <c r="AG78" s="160">
        <f t="shared" si="24"/>
        <v>0</v>
      </c>
      <c r="AH78" s="160"/>
      <c r="AI78" s="160">
        <f t="shared" si="25"/>
        <v>0</v>
      </c>
      <c r="AJ78" s="222"/>
      <c r="AK78" s="223"/>
    </row>
    <row r="79" spans="7:37" ht="12.75">
      <c r="G79" s="57" t="s">
        <v>844</v>
      </c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8"/>
      <c r="W79" s="157"/>
      <c r="X79" s="157"/>
      <c r="Y79" s="157"/>
      <c r="Z79" s="157"/>
      <c r="AA79" s="157"/>
      <c r="AB79" s="161"/>
      <c r="AC79" s="159"/>
      <c r="AD79" s="160"/>
      <c r="AE79" s="160">
        <f t="shared" si="23"/>
        <v>0</v>
      </c>
      <c r="AF79" s="161"/>
      <c r="AG79" s="160">
        <f t="shared" si="24"/>
        <v>0</v>
      </c>
      <c r="AH79" s="160"/>
      <c r="AI79" s="160">
        <f t="shared" si="25"/>
        <v>0</v>
      </c>
      <c r="AJ79" s="222"/>
      <c r="AK79" s="223"/>
    </row>
    <row r="80" spans="7:37" ht="12.75">
      <c r="G80" s="57" t="s">
        <v>845</v>
      </c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8"/>
      <c r="W80" s="157"/>
      <c r="X80" s="157"/>
      <c r="Y80" s="157"/>
      <c r="Z80" s="157"/>
      <c r="AA80" s="157"/>
      <c r="AB80" s="161"/>
      <c r="AC80" s="159"/>
      <c r="AD80" s="160"/>
      <c r="AE80" s="160">
        <f t="shared" si="23"/>
        <v>0</v>
      </c>
      <c r="AF80" s="161"/>
      <c r="AG80" s="160">
        <f t="shared" si="24"/>
        <v>0</v>
      </c>
      <c r="AH80" s="160"/>
      <c r="AI80" s="160">
        <f t="shared" si="25"/>
        <v>0</v>
      </c>
      <c r="AJ80" s="222"/>
      <c r="AK80" s="223"/>
    </row>
    <row r="81" spans="7:37" ht="12.75">
      <c r="G81" s="58" t="s">
        <v>718</v>
      </c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8"/>
      <c r="W81" s="157">
        <f>SUM(W59)</f>
        <v>0</v>
      </c>
      <c r="X81" s="157">
        <f aca="true" t="shared" si="26" ref="X81:AC81">SUM(X59)</f>
        <v>20</v>
      </c>
      <c r="Y81" s="157">
        <f t="shared" si="26"/>
        <v>20</v>
      </c>
      <c r="Z81" s="157">
        <f t="shared" si="26"/>
        <v>0</v>
      </c>
      <c r="AA81" s="157">
        <f t="shared" si="26"/>
        <v>20</v>
      </c>
      <c r="AB81" s="160">
        <f t="shared" si="26"/>
        <v>0</v>
      </c>
      <c r="AC81" s="157">
        <f t="shared" si="26"/>
        <v>20</v>
      </c>
      <c r="AD81" s="160">
        <f>SUM(AD59)</f>
        <v>0</v>
      </c>
      <c r="AE81" s="160">
        <f t="shared" si="23"/>
        <v>20</v>
      </c>
      <c r="AF81" s="161"/>
      <c r="AG81" s="160">
        <f t="shared" si="24"/>
        <v>20</v>
      </c>
      <c r="AH81" s="160">
        <f>SUM(AH59)</f>
        <v>0</v>
      </c>
      <c r="AI81" s="160">
        <f t="shared" si="25"/>
        <v>20</v>
      </c>
      <c r="AJ81" s="222">
        <f>SUM(AJ59)</f>
        <v>20</v>
      </c>
      <c r="AK81" s="223">
        <f t="shared" si="21"/>
        <v>1</v>
      </c>
    </row>
    <row r="82" spans="7:37" ht="12.75">
      <c r="G82" s="57" t="s">
        <v>846</v>
      </c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8"/>
      <c r="W82" s="157">
        <f>SUM(W58)</f>
        <v>11685</v>
      </c>
      <c r="X82" s="157">
        <f aca="true" t="shared" si="27" ref="X82:AC82">SUM(X58)</f>
        <v>0</v>
      </c>
      <c r="Y82" s="157">
        <f t="shared" si="27"/>
        <v>11685</v>
      </c>
      <c r="Z82" s="157">
        <f t="shared" si="27"/>
        <v>0</v>
      </c>
      <c r="AA82" s="157">
        <f t="shared" si="27"/>
        <v>11685</v>
      </c>
      <c r="AB82" s="160">
        <f t="shared" si="27"/>
        <v>55</v>
      </c>
      <c r="AC82" s="157">
        <f t="shared" si="27"/>
        <v>11740</v>
      </c>
      <c r="AD82" s="160">
        <f>SUM(AD58)</f>
        <v>0</v>
      </c>
      <c r="AE82" s="160">
        <f t="shared" si="23"/>
        <v>11740</v>
      </c>
      <c r="AF82" s="161"/>
      <c r="AG82" s="160">
        <f t="shared" si="24"/>
        <v>11740</v>
      </c>
      <c r="AH82" s="160">
        <f>SUM(AH58)</f>
        <v>1433</v>
      </c>
      <c r="AI82" s="160">
        <f t="shared" si="25"/>
        <v>13173</v>
      </c>
      <c r="AJ82" s="222">
        <f>SUM(AJ58)</f>
        <v>13173</v>
      </c>
      <c r="AK82" s="223">
        <f t="shared" si="21"/>
        <v>1</v>
      </c>
    </row>
    <row r="83" spans="7:37" ht="12.75">
      <c r="G83" s="58" t="s">
        <v>12</v>
      </c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8"/>
      <c r="W83" s="157"/>
      <c r="X83" s="157"/>
      <c r="Y83" s="157"/>
      <c r="Z83" s="157"/>
      <c r="AA83" s="157"/>
      <c r="AB83" s="160"/>
      <c r="AC83" s="157"/>
      <c r="AD83" s="160"/>
      <c r="AE83" s="160"/>
      <c r="AF83" s="161"/>
      <c r="AG83" s="160"/>
      <c r="AH83" s="160"/>
      <c r="AI83" s="160"/>
      <c r="AJ83" s="222">
        <f>SUM(AJ61)</f>
        <v>0</v>
      </c>
      <c r="AK83" s="223"/>
    </row>
    <row r="84" spans="7:37" ht="12.75">
      <c r="G84" s="53" t="s">
        <v>847</v>
      </c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4"/>
      <c r="W84" s="163">
        <f>SUM(W76:W82)</f>
        <v>14827</v>
      </c>
      <c r="X84" s="163">
        <f aca="true" t="shared" si="28" ref="X84:AC84">SUM(X76:X82)</f>
        <v>20</v>
      </c>
      <c r="Y84" s="163">
        <f t="shared" si="28"/>
        <v>14847</v>
      </c>
      <c r="Z84" s="163">
        <f t="shared" si="28"/>
        <v>0</v>
      </c>
      <c r="AA84" s="163">
        <f t="shared" si="28"/>
        <v>14847</v>
      </c>
      <c r="AB84" s="163">
        <f t="shared" si="28"/>
        <v>55</v>
      </c>
      <c r="AC84" s="163">
        <f t="shared" si="28"/>
        <v>14902</v>
      </c>
      <c r="AD84" s="163">
        <f aca="true" t="shared" si="29" ref="AD84:AJ84">SUM(AD76:AD82)</f>
        <v>0</v>
      </c>
      <c r="AE84" s="163">
        <f t="shared" si="29"/>
        <v>14902</v>
      </c>
      <c r="AF84" s="163">
        <f t="shared" si="29"/>
        <v>0</v>
      </c>
      <c r="AG84" s="163">
        <f t="shared" si="29"/>
        <v>14902</v>
      </c>
      <c r="AH84" s="163">
        <f t="shared" si="29"/>
        <v>1433</v>
      </c>
      <c r="AI84" s="163">
        <f t="shared" si="29"/>
        <v>16335</v>
      </c>
      <c r="AJ84" s="220">
        <f t="shared" si="29"/>
        <v>16328</v>
      </c>
      <c r="AK84" s="221">
        <f t="shared" si="21"/>
        <v>0.999571472298745</v>
      </c>
    </row>
  </sheetData>
  <sheetProtection/>
  <mergeCells count="26">
    <mergeCell ref="A8:G8"/>
    <mergeCell ref="A9:G9"/>
    <mergeCell ref="A1:F1"/>
    <mergeCell ref="A2:F2"/>
    <mergeCell ref="A4:G4"/>
    <mergeCell ref="A7:G7"/>
    <mergeCell ref="E55:G55"/>
    <mergeCell ref="F56:G56"/>
    <mergeCell ref="E32:G32"/>
    <mergeCell ref="F33:G33"/>
    <mergeCell ref="F10:F11"/>
    <mergeCell ref="G10:G11"/>
    <mergeCell ref="A10:A11"/>
    <mergeCell ref="B10:B11"/>
    <mergeCell ref="C10:C11"/>
    <mergeCell ref="D10:D11"/>
    <mergeCell ref="E46:G46"/>
    <mergeCell ref="F47:G47"/>
    <mergeCell ref="H10:V10"/>
    <mergeCell ref="W10:AK10"/>
    <mergeCell ref="F25:G25"/>
    <mergeCell ref="F14:G14"/>
    <mergeCell ref="E24:G24"/>
    <mergeCell ref="E12:G12"/>
    <mergeCell ref="E13:G13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5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U140" sqref="U140:V157"/>
    </sheetView>
  </sheetViews>
  <sheetFormatPr defaultColWidth="9.140625" defaultRowHeight="12.75"/>
  <cols>
    <col min="1" max="1" width="3.00390625" style="5" customWidth="1"/>
    <col min="2" max="2" width="2.7109375" style="5" customWidth="1"/>
    <col min="3" max="3" width="2.8515625" style="5" customWidth="1"/>
    <col min="4" max="4" width="2.8515625" style="6" customWidth="1"/>
    <col min="5" max="5" width="3.00390625" style="5" customWidth="1"/>
    <col min="6" max="6" width="2.8515625" style="5" customWidth="1"/>
    <col min="7" max="7" width="26.57421875" style="5" customWidth="1"/>
    <col min="8" max="8" width="8.8515625" style="29" customWidth="1"/>
    <col min="9" max="9" width="0" style="29" hidden="1" customWidth="1"/>
    <col min="10" max="10" width="8.421875" style="29" hidden="1" customWidth="1"/>
    <col min="11" max="11" width="0" style="29" hidden="1" customWidth="1"/>
    <col min="12" max="12" width="8.57421875" style="29" hidden="1" customWidth="1"/>
    <col min="13" max="17" width="8.8515625" style="29" hidden="1" customWidth="1"/>
    <col min="18" max="21" width="8.8515625" style="29" customWidth="1"/>
    <col min="22" max="22" width="8.8515625" style="143" customWidth="1"/>
    <col min="23" max="23" width="9.00390625" style="29" customWidth="1"/>
    <col min="24" max="24" width="9.140625" style="29" hidden="1" customWidth="1"/>
    <col min="25" max="25" width="8.421875" style="29" hidden="1" customWidth="1"/>
    <col min="26" max="26" width="9.140625" style="29" hidden="1" customWidth="1"/>
    <col min="27" max="27" width="8.28125" style="29" hidden="1" customWidth="1"/>
    <col min="28" max="28" width="8.421875" style="29" hidden="1" customWidth="1"/>
    <col min="29" max="29" width="8.8515625" style="5" hidden="1" customWidth="1"/>
    <col min="30" max="30" width="9.140625" style="91" hidden="1" customWidth="1"/>
    <col min="31" max="31" width="0" style="92" hidden="1" customWidth="1"/>
    <col min="32" max="32" width="0" style="91" hidden="1" customWidth="1"/>
    <col min="33" max="34" width="9.140625" style="91" customWidth="1"/>
    <col min="35" max="35" width="9.140625" style="92" customWidth="1"/>
    <col min="36" max="36" width="9.140625" style="51" customWidth="1"/>
    <col min="37" max="37" width="9.140625" style="146" customWidth="1"/>
  </cols>
  <sheetData>
    <row r="1" spans="1:33" ht="12.75">
      <c r="A1" s="336" t="s">
        <v>486</v>
      </c>
      <c r="B1" s="336"/>
      <c r="C1" s="336"/>
      <c r="D1" s="336"/>
      <c r="E1" s="336"/>
      <c r="F1" s="336"/>
      <c r="G1" s="336"/>
      <c r="AG1" s="119" t="s">
        <v>669</v>
      </c>
    </row>
    <row r="2" spans="1:26" ht="12.75">
      <c r="A2" s="336" t="s">
        <v>600</v>
      </c>
      <c r="B2" s="336"/>
      <c r="C2" s="336"/>
      <c r="D2" s="336"/>
      <c r="E2" s="336"/>
      <c r="F2" s="336"/>
      <c r="G2" s="336"/>
      <c r="Y2" s="36" t="s">
        <v>669</v>
      </c>
      <c r="Z2" s="36" t="s">
        <v>669</v>
      </c>
    </row>
    <row r="3" spans="25:26" ht="12.75">
      <c r="Y3" s="29" t="s">
        <v>606</v>
      </c>
      <c r="Z3" s="29" t="s">
        <v>606</v>
      </c>
    </row>
    <row r="4" spans="1:7" ht="12.75">
      <c r="A4" s="328" t="s">
        <v>867</v>
      </c>
      <c r="B4" s="328"/>
      <c r="C4" s="328"/>
      <c r="D4" s="328"/>
      <c r="E4" s="328"/>
      <c r="F4" s="328"/>
      <c r="G4" s="328"/>
    </row>
    <row r="5" spans="1:37" ht="12.75" customHeight="1">
      <c r="A5" s="282" t="s">
        <v>487</v>
      </c>
      <c r="B5" s="282" t="s">
        <v>488</v>
      </c>
      <c r="C5" s="282" t="s">
        <v>489</v>
      </c>
      <c r="D5" s="284" t="s">
        <v>490</v>
      </c>
      <c r="E5" s="319" t="s">
        <v>491</v>
      </c>
      <c r="F5" s="319" t="s">
        <v>492</v>
      </c>
      <c r="G5" s="339" t="s">
        <v>493</v>
      </c>
      <c r="H5" s="278" t="s">
        <v>494</v>
      </c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0"/>
      <c r="W5" s="278" t="s">
        <v>495</v>
      </c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80"/>
    </row>
    <row r="6" spans="1:37" ht="56.25">
      <c r="A6" s="283"/>
      <c r="B6" s="283"/>
      <c r="C6" s="283"/>
      <c r="D6" s="283"/>
      <c r="E6" s="320"/>
      <c r="F6" s="320"/>
      <c r="G6" s="340"/>
      <c r="H6" s="154" t="s">
        <v>496</v>
      </c>
      <c r="I6" s="154" t="s">
        <v>668</v>
      </c>
      <c r="J6" s="154" t="s">
        <v>497</v>
      </c>
      <c r="K6" s="154" t="s">
        <v>686</v>
      </c>
      <c r="L6" s="154" t="s">
        <v>687</v>
      </c>
      <c r="M6" s="154" t="s">
        <v>723</v>
      </c>
      <c r="N6" s="154" t="s">
        <v>724</v>
      </c>
      <c r="O6" s="155" t="s">
        <v>868</v>
      </c>
      <c r="P6" s="155" t="s">
        <v>869</v>
      </c>
      <c r="Q6" s="155" t="s">
        <v>928</v>
      </c>
      <c r="R6" s="155" t="s">
        <v>927</v>
      </c>
      <c r="S6" s="155" t="s">
        <v>957</v>
      </c>
      <c r="T6" s="155" t="s">
        <v>958</v>
      </c>
      <c r="U6" s="216" t="s">
        <v>935</v>
      </c>
      <c r="V6" s="217" t="s">
        <v>936</v>
      </c>
      <c r="W6" s="154" t="s">
        <v>496</v>
      </c>
      <c r="X6" s="154" t="s">
        <v>668</v>
      </c>
      <c r="Y6" s="154" t="s">
        <v>497</v>
      </c>
      <c r="Z6" s="154" t="s">
        <v>686</v>
      </c>
      <c r="AA6" s="154" t="s">
        <v>687</v>
      </c>
      <c r="AB6" s="154" t="s">
        <v>723</v>
      </c>
      <c r="AC6" s="154" t="s">
        <v>724</v>
      </c>
      <c r="AD6" s="155" t="s">
        <v>868</v>
      </c>
      <c r="AE6" s="155" t="s">
        <v>869</v>
      </c>
      <c r="AF6" s="155" t="s">
        <v>928</v>
      </c>
      <c r="AG6" s="155" t="s">
        <v>927</v>
      </c>
      <c r="AH6" s="155" t="s">
        <v>957</v>
      </c>
      <c r="AI6" s="155" t="s">
        <v>958</v>
      </c>
      <c r="AJ6" s="216" t="s">
        <v>935</v>
      </c>
      <c r="AK6" s="217" t="s">
        <v>936</v>
      </c>
    </row>
    <row r="7" spans="1:37" ht="12.75">
      <c r="A7" s="2">
        <v>1</v>
      </c>
      <c r="B7" s="2"/>
      <c r="C7" s="2"/>
      <c r="D7" s="7"/>
      <c r="E7" s="338"/>
      <c r="F7" s="338"/>
      <c r="G7" s="338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218"/>
      <c r="V7" s="219"/>
      <c r="W7" s="157"/>
      <c r="X7" s="157"/>
      <c r="Y7" s="157"/>
      <c r="Z7" s="157"/>
      <c r="AA7" s="157"/>
      <c r="AB7" s="157"/>
      <c r="AC7" s="159"/>
      <c r="AD7" s="161"/>
      <c r="AE7" s="160"/>
      <c r="AF7" s="161"/>
      <c r="AG7" s="161"/>
      <c r="AH7" s="161"/>
      <c r="AI7" s="160"/>
      <c r="AJ7" s="222"/>
      <c r="AK7" s="223"/>
    </row>
    <row r="8" spans="1:37" ht="12.75">
      <c r="A8" s="2"/>
      <c r="B8" s="2">
        <v>1</v>
      </c>
      <c r="C8" s="2"/>
      <c r="D8" s="7"/>
      <c r="E8" s="302" t="s">
        <v>658</v>
      </c>
      <c r="F8" s="303"/>
      <c r="G8" s="303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218"/>
      <c r="V8" s="219"/>
      <c r="W8" s="157"/>
      <c r="X8" s="157"/>
      <c r="Y8" s="157"/>
      <c r="Z8" s="157"/>
      <c r="AA8" s="157"/>
      <c r="AB8" s="157"/>
      <c r="AC8" s="159"/>
      <c r="AD8" s="161"/>
      <c r="AE8" s="160"/>
      <c r="AF8" s="161"/>
      <c r="AG8" s="161"/>
      <c r="AH8" s="161"/>
      <c r="AI8" s="160"/>
      <c r="AJ8" s="222"/>
      <c r="AK8" s="223"/>
    </row>
    <row r="9" spans="1:37" ht="12.75">
      <c r="A9" s="2"/>
      <c r="B9" s="2"/>
      <c r="C9" s="8" t="s">
        <v>498</v>
      </c>
      <c r="D9" s="7"/>
      <c r="E9" s="2"/>
      <c r="F9" s="302" t="s">
        <v>499</v>
      </c>
      <c r="G9" s="303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218"/>
      <c r="V9" s="219"/>
      <c r="W9" s="157"/>
      <c r="X9" s="157"/>
      <c r="Y9" s="157"/>
      <c r="Z9" s="157"/>
      <c r="AA9" s="157"/>
      <c r="AB9" s="157"/>
      <c r="AC9" s="159"/>
      <c r="AD9" s="161"/>
      <c r="AE9" s="160"/>
      <c r="AF9" s="161"/>
      <c r="AG9" s="161"/>
      <c r="AH9" s="161"/>
      <c r="AI9" s="160"/>
      <c r="AJ9" s="222"/>
      <c r="AK9" s="223"/>
    </row>
    <row r="10" spans="1:37" ht="12.75">
      <c r="A10" s="2"/>
      <c r="B10" s="2"/>
      <c r="C10" s="8"/>
      <c r="D10" s="12">
        <v>1</v>
      </c>
      <c r="E10" s="2"/>
      <c r="F10" s="2"/>
      <c r="G10" s="26" t="s">
        <v>500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218"/>
      <c r="V10" s="219"/>
      <c r="W10" s="157">
        <v>2500</v>
      </c>
      <c r="X10" s="157"/>
      <c r="Y10" s="157">
        <f>SUM(W10:X10)</f>
        <v>2500</v>
      </c>
      <c r="Z10" s="157"/>
      <c r="AA10" s="157">
        <f>SUM(Y10:Z10)</f>
        <v>2500</v>
      </c>
      <c r="AB10" s="157"/>
      <c r="AC10" s="157">
        <f>SUM(AA10:AB10)</f>
        <v>2500</v>
      </c>
      <c r="AD10" s="161"/>
      <c r="AE10" s="160">
        <f>SUM(AC10:AD10)</f>
        <v>2500</v>
      </c>
      <c r="AF10" s="161"/>
      <c r="AG10" s="160">
        <f>SUM(AE10:AF10)</f>
        <v>2500</v>
      </c>
      <c r="AH10" s="161"/>
      <c r="AI10" s="160">
        <f>SUM(AG10:AH10)</f>
        <v>2500</v>
      </c>
      <c r="AJ10" s="222">
        <v>458</v>
      </c>
      <c r="AK10" s="223">
        <f>SUM(AJ10/AI10)</f>
        <v>0.1832</v>
      </c>
    </row>
    <row r="11" spans="1:37" ht="12.75">
      <c r="A11" s="2"/>
      <c r="B11" s="2"/>
      <c r="C11" s="8"/>
      <c r="D11" s="10" t="s">
        <v>501</v>
      </c>
      <c r="E11" s="9"/>
      <c r="F11" s="9"/>
      <c r="G11" s="27" t="s">
        <v>502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218"/>
      <c r="V11" s="219"/>
      <c r="W11" s="157">
        <v>675</v>
      </c>
      <c r="X11" s="157"/>
      <c r="Y11" s="157">
        <f>SUM(W11:X11)</f>
        <v>675</v>
      </c>
      <c r="Z11" s="157"/>
      <c r="AA11" s="157">
        <f>SUM(Y11:Z11)</f>
        <v>675</v>
      </c>
      <c r="AB11" s="157"/>
      <c r="AC11" s="157">
        <f>SUM(AA11:AB11)</f>
        <v>675</v>
      </c>
      <c r="AD11" s="161"/>
      <c r="AE11" s="160">
        <f>SUM(AC11:AD11)</f>
        <v>675</v>
      </c>
      <c r="AF11" s="161"/>
      <c r="AG11" s="160">
        <f>SUM(AE11:AF11)</f>
        <v>675</v>
      </c>
      <c r="AH11" s="161"/>
      <c r="AI11" s="160">
        <f>SUM(AG11:AH11)</f>
        <v>675</v>
      </c>
      <c r="AJ11" s="222">
        <v>207</v>
      </c>
      <c r="AK11" s="223">
        <f>SUM(AJ11/AI11)</f>
        <v>0.30666666666666664</v>
      </c>
    </row>
    <row r="12" spans="1:37" ht="12.75">
      <c r="A12" s="2"/>
      <c r="B12" s="2"/>
      <c r="C12" s="8"/>
      <c r="D12" s="10" t="s">
        <v>503</v>
      </c>
      <c r="E12" s="9"/>
      <c r="F12" s="9"/>
      <c r="G12" s="27" t="s">
        <v>504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218"/>
      <c r="V12" s="219"/>
      <c r="W12" s="157"/>
      <c r="X12" s="157"/>
      <c r="Y12" s="157"/>
      <c r="Z12" s="157"/>
      <c r="AA12" s="157">
        <f>SUM(Y12:Z12)</f>
        <v>0</v>
      </c>
      <c r="AB12" s="157"/>
      <c r="AC12" s="157">
        <f>SUM(AA12:AB12)</f>
        <v>0</v>
      </c>
      <c r="AD12" s="161"/>
      <c r="AE12" s="160">
        <f>SUM(AC12:AD12)</f>
        <v>0</v>
      </c>
      <c r="AF12" s="161"/>
      <c r="AG12" s="160">
        <f>SUM(AE12:AF12)</f>
        <v>0</v>
      </c>
      <c r="AH12" s="161"/>
      <c r="AI12" s="160">
        <f>SUM(AG12:AH12)</f>
        <v>0</v>
      </c>
      <c r="AJ12" s="222"/>
      <c r="AK12" s="223"/>
    </row>
    <row r="13" spans="1:37" ht="12.75">
      <c r="A13" s="2"/>
      <c r="B13" s="2"/>
      <c r="C13" s="2"/>
      <c r="D13" s="7" t="s">
        <v>535</v>
      </c>
      <c r="E13" s="2"/>
      <c r="F13" s="2"/>
      <c r="G13" s="26" t="s">
        <v>536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218"/>
      <c r="V13" s="219"/>
      <c r="W13" s="157"/>
      <c r="X13" s="157"/>
      <c r="Y13" s="157"/>
      <c r="Z13" s="157"/>
      <c r="AA13" s="157"/>
      <c r="AB13" s="157"/>
      <c r="AC13" s="159"/>
      <c r="AD13" s="161"/>
      <c r="AE13" s="160"/>
      <c r="AF13" s="161"/>
      <c r="AG13" s="161"/>
      <c r="AH13" s="161"/>
      <c r="AI13" s="160"/>
      <c r="AJ13" s="222"/>
      <c r="AK13" s="223"/>
    </row>
    <row r="14" spans="1:37" ht="12.75">
      <c r="A14" s="2"/>
      <c r="B14" s="9"/>
      <c r="C14" s="9"/>
      <c r="D14" s="10" t="s">
        <v>537</v>
      </c>
      <c r="E14" s="9"/>
      <c r="F14" s="9"/>
      <c r="G14" s="27" t="s">
        <v>538</v>
      </c>
      <c r="H14" s="157">
        <v>5431</v>
      </c>
      <c r="I14" s="157"/>
      <c r="J14" s="157">
        <f>SUM(H14:I14)</f>
        <v>5431</v>
      </c>
      <c r="K14" s="157"/>
      <c r="L14" s="157">
        <f>SUM(J14:K14)</f>
        <v>5431</v>
      </c>
      <c r="M14" s="157">
        <v>1349</v>
      </c>
      <c r="N14" s="157">
        <f>SUM(L14:M14)</f>
        <v>6780</v>
      </c>
      <c r="O14" s="157"/>
      <c r="P14" s="157">
        <f>SUM(N14:O14)</f>
        <v>6780</v>
      </c>
      <c r="Q14" s="157"/>
      <c r="R14" s="157">
        <f>SUM(P14:Q14)</f>
        <v>6780</v>
      </c>
      <c r="S14" s="157">
        <v>-848</v>
      </c>
      <c r="T14" s="157">
        <f>SUM(R14:S14)</f>
        <v>5932</v>
      </c>
      <c r="U14" s="218">
        <v>3341</v>
      </c>
      <c r="V14" s="219">
        <f>SUM(U14/T14)</f>
        <v>0.563216453135536</v>
      </c>
      <c r="W14" s="157"/>
      <c r="X14" s="157"/>
      <c r="Y14" s="157"/>
      <c r="Z14" s="157"/>
      <c r="AA14" s="157"/>
      <c r="AB14" s="157"/>
      <c r="AC14" s="159"/>
      <c r="AD14" s="161"/>
      <c r="AE14" s="160"/>
      <c r="AF14" s="161"/>
      <c r="AG14" s="161"/>
      <c r="AH14" s="161"/>
      <c r="AI14" s="160"/>
      <c r="AJ14" s="222"/>
      <c r="AK14" s="223"/>
    </row>
    <row r="15" spans="1:37" ht="12.75">
      <c r="A15" s="2"/>
      <c r="B15" s="9"/>
      <c r="C15" s="9"/>
      <c r="D15" s="10" t="s">
        <v>539</v>
      </c>
      <c r="E15" s="9"/>
      <c r="F15" s="9"/>
      <c r="G15" s="27" t="s">
        <v>540</v>
      </c>
      <c r="H15" s="157">
        <v>1466</v>
      </c>
      <c r="I15" s="157"/>
      <c r="J15" s="157">
        <f>SUM(H15:I15)</f>
        <v>1466</v>
      </c>
      <c r="K15" s="157"/>
      <c r="L15" s="157">
        <f>SUM(J15:K15)</f>
        <v>1466</v>
      </c>
      <c r="M15" s="157">
        <v>365</v>
      </c>
      <c r="N15" s="157">
        <f>SUM(L15:M15)</f>
        <v>1831</v>
      </c>
      <c r="O15" s="157"/>
      <c r="P15" s="157">
        <f>SUM(N15:O15)</f>
        <v>1831</v>
      </c>
      <c r="Q15" s="157"/>
      <c r="R15" s="157">
        <f>SUM(P15:Q15)</f>
        <v>1831</v>
      </c>
      <c r="S15" s="157">
        <v>-335</v>
      </c>
      <c r="T15" s="157">
        <f>SUM(R15:S15)</f>
        <v>1496</v>
      </c>
      <c r="U15" s="218">
        <v>902</v>
      </c>
      <c r="V15" s="219">
        <f>SUM(U15/T15)</f>
        <v>0.6029411764705882</v>
      </c>
      <c r="W15" s="157"/>
      <c r="X15" s="157"/>
      <c r="Y15" s="157"/>
      <c r="Z15" s="157"/>
      <c r="AA15" s="157"/>
      <c r="AB15" s="157"/>
      <c r="AC15" s="159"/>
      <c r="AD15" s="161"/>
      <c r="AE15" s="160"/>
      <c r="AF15" s="161"/>
      <c r="AG15" s="161"/>
      <c r="AH15" s="161"/>
      <c r="AI15" s="160"/>
      <c r="AJ15" s="222"/>
      <c r="AK15" s="223"/>
    </row>
    <row r="16" spans="1:37" ht="12.75">
      <c r="A16" s="2"/>
      <c r="B16" s="2"/>
      <c r="C16" s="2"/>
      <c r="D16" s="10" t="s">
        <v>541</v>
      </c>
      <c r="E16" s="9"/>
      <c r="F16" s="9"/>
      <c r="G16" s="27" t="s">
        <v>542</v>
      </c>
      <c r="H16" s="157">
        <v>11225</v>
      </c>
      <c r="I16" s="157"/>
      <c r="J16" s="157">
        <f>SUM(H16:I16)</f>
        <v>11225</v>
      </c>
      <c r="K16" s="157"/>
      <c r="L16" s="157">
        <f>SUM(J16:K16)</f>
        <v>11225</v>
      </c>
      <c r="M16" s="157"/>
      <c r="N16" s="157">
        <f>SUM(L16:M16)</f>
        <v>11225</v>
      </c>
      <c r="O16" s="157">
        <v>5894</v>
      </c>
      <c r="P16" s="157">
        <f>SUM(N16:O16)</f>
        <v>17119</v>
      </c>
      <c r="Q16" s="157"/>
      <c r="R16" s="157">
        <f>SUM(P16:Q16)</f>
        <v>17119</v>
      </c>
      <c r="S16" s="157">
        <v>-5268</v>
      </c>
      <c r="T16" s="157">
        <f>SUM(R16:S16)</f>
        <v>11851</v>
      </c>
      <c r="U16" s="218">
        <v>4752</v>
      </c>
      <c r="V16" s="219">
        <f>SUM(U16/T16)</f>
        <v>0.4009788203527129</v>
      </c>
      <c r="W16" s="157"/>
      <c r="X16" s="157"/>
      <c r="Y16" s="157"/>
      <c r="Z16" s="157"/>
      <c r="AA16" s="157"/>
      <c r="AB16" s="157"/>
      <c r="AC16" s="159"/>
      <c r="AD16" s="161"/>
      <c r="AE16" s="160"/>
      <c r="AF16" s="161"/>
      <c r="AG16" s="161"/>
      <c r="AH16" s="161"/>
      <c r="AI16" s="160"/>
      <c r="AJ16" s="222"/>
      <c r="AK16" s="223"/>
    </row>
    <row r="17" spans="1:37" ht="12.75">
      <c r="A17" s="2"/>
      <c r="B17" s="2"/>
      <c r="C17" s="2"/>
      <c r="D17" s="10" t="s">
        <v>543</v>
      </c>
      <c r="E17" s="9"/>
      <c r="F17" s="9"/>
      <c r="G17" s="27" t="s">
        <v>544</v>
      </c>
      <c r="H17" s="157"/>
      <c r="I17" s="157"/>
      <c r="J17" s="157">
        <f>SUM(H17:I17)</f>
        <v>0</v>
      </c>
      <c r="K17" s="157"/>
      <c r="L17" s="157">
        <f>SUM(J17:K17)</f>
        <v>0</v>
      </c>
      <c r="M17" s="157"/>
      <c r="N17" s="157">
        <f>SUM(L17:M17)</f>
        <v>0</v>
      </c>
      <c r="O17" s="157"/>
      <c r="P17" s="157">
        <f>SUM(N17:O17)</f>
        <v>0</v>
      </c>
      <c r="Q17" s="157"/>
      <c r="R17" s="157">
        <f>SUM(P17:Q17)</f>
        <v>0</v>
      </c>
      <c r="S17" s="157"/>
      <c r="T17" s="157">
        <f>SUM(R17:S17)</f>
        <v>0</v>
      </c>
      <c r="U17" s="218">
        <v>23</v>
      </c>
      <c r="V17" s="219"/>
      <c r="W17" s="157"/>
      <c r="X17" s="157"/>
      <c r="Y17" s="157"/>
      <c r="Z17" s="157"/>
      <c r="AA17" s="157"/>
      <c r="AB17" s="157"/>
      <c r="AC17" s="159"/>
      <c r="AD17" s="161"/>
      <c r="AE17" s="160"/>
      <c r="AF17" s="161"/>
      <c r="AG17" s="161"/>
      <c r="AH17" s="161"/>
      <c r="AI17" s="160"/>
      <c r="AJ17" s="222"/>
      <c r="AK17" s="223"/>
    </row>
    <row r="18" spans="1:37" ht="12.75">
      <c r="A18" s="2"/>
      <c r="B18" s="2"/>
      <c r="C18" s="2"/>
      <c r="D18" s="7"/>
      <c r="E18" s="2"/>
      <c r="F18" s="2"/>
      <c r="G18" s="26" t="s">
        <v>608</v>
      </c>
      <c r="H18" s="163">
        <f>SUM(H14:H17)</f>
        <v>18122</v>
      </c>
      <c r="I18" s="163">
        <f>SUM(I14:I17)</f>
        <v>0</v>
      </c>
      <c r="J18" s="163">
        <f>SUM(J14:J17)</f>
        <v>18122</v>
      </c>
      <c r="K18" s="163">
        <f>SUM(K14:K17)</f>
        <v>0</v>
      </c>
      <c r="L18" s="163">
        <f>SUM(J18:K18)</f>
        <v>18122</v>
      </c>
      <c r="M18" s="163">
        <f>SUM(M14:M17)</f>
        <v>1714</v>
      </c>
      <c r="N18" s="163">
        <f>SUM(L18:M18)</f>
        <v>19836</v>
      </c>
      <c r="O18" s="163">
        <f aca="true" t="shared" si="0" ref="O18:U18">SUM(O14:O17)</f>
        <v>5894</v>
      </c>
      <c r="P18" s="163">
        <f t="shared" si="0"/>
        <v>25730</v>
      </c>
      <c r="Q18" s="163">
        <f t="shared" si="0"/>
        <v>0</v>
      </c>
      <c r="R18" s="163">
        <f t="shared" si="0"/>
        <v>25730</v>
      </c>
      <c r="S18" s="163">
        <f t="shared" si="0"/>
        <v>-6451</v>
      </c>
      <c r="T18" s="163">
        <f t="shared" si="0"/>
        <v>19279</v>
      </c>
      <c r="U18" s="220">
        <f t="shared" si="0"/>
        <v>9018</v>
      </c>
      <c r="V18" s="221">
        <f>SUM(U18/T18)</f>
        <v>0.4677628507702682</v>
      </c>
      <c r="W18" s="163">
        <f>SUM(W10:W17)</f>
        <v>3175</v>
      </c>
      <c r="X18" s="163">
        <f>SUM(X10:X17)</f>
        <v>0</v>
      </c>
      <c r="Y18" s="163">
        <f>SUM(Y10:Y17)</f>
        <v>3175</v>
      </c>
      <c r="Z18" s="163">
        <f>SUM(Z10:Z17)</f>
        <v>0</v>
      </c>
      <c r="AA18" s="163">
        <f>SUM(Y18:Z18)</f>
        <v>3175</v>
      </c>
      <c r="AB18" s="163">
        <f>SUM(AB10:AB17)</f>
        <v>0</v>
      </c>
      <c r="AC18" s="163">
        <f>SUM(AA18:AB18)</f>
        <v>3175</v>
      </c>
      <c r="AD18" s="167">
        <f aca="true" t="shared" si="1" ref="AD18:AJ18">SUM(AD10:AD17)</f>
        <v>0</v>
      </c>
      <c r="AE18" s="163">
        <f t="shared" si="1"/>
        <v>3175</v>
      </c>
      <c r="AF18" s="163">
        <f t="shared" si="1"/>
        <v>0</v>
      </c>
      <c r="AG18" s="163">
        <f t="shared" si="1"/>
        <v>3175</v>
      </c>
      <c r="AH18" s="163">
        <f t="shared" si="1"/>
        <v>0</v>
      </c>
      <c r="AI18" s="163">
        <f t="shared" si="1"/>
        <v>3175</v>
      </c>
      <c r="AJ18" s="220">
        <f t="shared" si="1"/>
        <v>665</v>
      </c>
      <c r="AK18" s="221">
        <f>SUM(AJ18/AI18)</f>
        <v>0.2094488188976378</v>
      </c>
    </row>
    <row r="19" spans="1:37" ht="12.75">
      <c r="A19" s="2"/>
      <c r="B19" s="2"/>
      <c r="C19" s="2"/>
      <c r="D19" s="7"/>
      <c r="E19" s="2"/>
      <c r="F19" s="2"/>
      <c r="G19" s="2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220"/>
      <c r="V19" s="221"/>
      <c r="W19" s="163"/>
      <c r="X19" s="163"/>
      <c r="Y19" s="163"/>
      <c r="Z19" s="163"/>
      <c r="AA19" s="163"/>
      <c r="AB19" s="163"/>
      <c r="AC19" s="163"/>
      <c r="AD19" s="167"/>
      <c r="AE19" s="163"/>
      <c r="AF19" s="163"/>
      <c r="AG19" s="163"/>
      <c r="AH19" s="163"/>
      <c r="AI19" s="163"/>
      <c r="AJ19" s="220"/>
      <c r="AK19" s="221"/>
    </row>
    <row r="20" spans="1:37" ht="12.75">
      <c r="A20" s="2"/>
      <c r="B20" s="2"/>
      <c r="C20" s="2"/>
      <c r="D20" s="7"/>
      <c r="E20" s="302" t="s">
        <v>937</v>
      </c>
      <c r="F20" s="303"/>
      <c r="G20" s="30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220"/>
      <c r="V20" s="221"/>
      <c r="W20" s="163"/>
      <c r="X20" s="163"/>
      <c r="Y20" s="163"/>
      <c r="Z20" s="163"/>
      <c r="AA20" s="163"/>
      <c r="AB20" s="163"/>
      <c r="AC20" s="163"/>
      <c r="AD20" s="167"/>
      <c r="AE20" s="163"/>
      <c r="AF20" s="163"/>
      <c r="AG20" s="163"/>
      <c r="AH20" s="163"/>
      <c r="AI20" s="163"/>
      <c r="AJ20" s="220"/>
      <c r="AK20" s="221"/>
    </row>
    <row r="21" spans="1:37" ht="12.75">
      <c r="A21" s="2"/>
      <c r="B21" s="2"/>
      <c r="C21" s="2"/>
      <c r="D21" s="7"/>
      <c r="E21" s="2"/>
      <c r="F21" s="302" t="s">
        <v>499</v>
      </c>
      <c r="G21" s="30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220"/>
      <c r="V21" s="221"/>
      <c r="W21" s="163"/>
      <c r="X21" s="163"/>
      <c r="Y21" s="163"/>
      <c r="Z21" s="163"/>
      <c r="AA21" s="163"/>
      <c r="AB21" s="163"/>
      <c r="AC21" s="163"/>
      <c r="AD21" s="167"/>
      <c r="AE21" s="163"/>
      <c r="AF21" s="163"/>
      <c r="AG21" s="163"/>
      <c r="AH21" s="163"/>
      <c r="AI21" s="163"/>
      <c r="AJ21" s="220"/>
      <c r="AK21" s="221"/>
    </row>
    <row r="22" spans="1:37" ht="12.75">
      <c r="A22" s="2"/>
      <c r="B22" s="2"/>
      <c r="C22" s="2"/>
      <c r="D22" s="12">
        <v>1</v>
      </c>
      <c r="E22" s="2"/>
      <c r="F22" s="2"/>
      <c r="G22" s="26" t="s">
        <v>500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222"/>
      <c r="V22" s="221"/>
      <c r="W22" s="163"/>
      <c r="X22" s="163"/>
      <c r="Y22" s="163"/>
      <c r="Z22" s="163"/>
      <c r="AA22" s="163"/>
      <c r="AB22" s="163"/>
      <c r="AC22" s="163"/>
      <c r="AD22" s="167"/>
      <c r="AE22" s="163"/>
      <c r="AF22" s="163"/>
      <c r="AG22" s="163"/>
      <c r="AH22" s="163"/>
      <c r="AI22" s="163"/>
      <c r="AJ22" s="220"/>
      <c r="AK22" s="221"/>
    </row>
    <row r="23" spans="1:37" ht="12.75">
      <c r="A23" s="2"/>
      <c r="B23" s="2"/>
      <c r="C23" s="2"/>
      <c r="D23" s="10" t="s">
        <v>501</v>
      </c>
      <c r="E23" s="2"/>
      <c r="F23" s="2"/>
      <c r="G23" s="27" t="s">
        <v>502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222"/>
      <c r="V23" s="221"/>
      <c r="W23" s="163"/>
      <c r="X23" s="163"/>
      <c r="Y23" s="163"/>
      <c r="Z23" s="163"/>
      <c r="AA23" s="163"/>
      <c r="AB23" s="163"/>
      <c r="AC23" s="163"/>
      <c r="AD23" s="167"/>
      <c r="AE23" s="163"/>
      <c r="AF23" s="163"/>
      <c r="AG23" s="163"/>
      <c r="AH23" s="163"/>
      <c r="AI23" s="163"/>
      <c r="AJ23" s="222">
        <v>190</v>
      </c>
      <c r="AK23" s="221"/>
    </row>
    <row r="24" spans="1:37" ht="12.75">
      <c r="A24" s="2"/>
      <c r="B24" s="2"/>
      <c r="C24" s="2"/>
      <c r="D24" s="10" t="s">
        <v>503</v>
      </c>
      <c r="E24" s="2"/>
      <c r="F24" s="2"/>
      <c r="G24" s="27" t="s">
        <v>504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222"/>
      <c r="V24" s="221"/>
      <c r="W24" s="163"/>
      <c r="X24" s="163"/>
      <c r="Y24" s="163"/>
      <c r="Z24" s="163"/>
      <c r="AA24" s="163"/>
      <c r="AB24" s="163"/>
      <c r="AC24" s="163"/>
      <c r="AD24" s="167"/>
      <c r="AE24" s="163"/>
      <c r="AF24" s="163"/>
      <c r="AG24" s="163"/>
      <c r="AH24" s="163"/>
      <c r="AI24" s="163"/>
      <c r="AJ24" s="222">
        <v>51</v>
      </c>
      <c r="AK24" s="221"/>
    </row>
    <row r="25" spans="1:37" ht="12.75">
      <c r="A25" s="2"/>
      <c r="B25" s="2"/>
      <c r="C25" s="2"/>
      <c r="D25" s="7" t="s">
        <v>535</v>
      </c>
      <c r="E25" s="2"/>
      <c r="F25" s="2"/>
      <c r="G25" s="26" t="s">
        <v>536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222"/>
      <c r="V25" s="221"/>
      <c r="W25" s="163"/>
      <c r="X25" s="163"/>
      <c r="Y25" s="163"/>
      <c r="Z25" s="163"/>
      <c r="AA25" s="163"/>
      <c r="AB25" s="163"/>
      <c r="AC25" s="163"/>
      <c r="AD25" s="167"/>
      <c r="AE25" s="163"/>
      <c r="AF25" s="163"/>
      <c r="AG25" s="163"/>
      <c r="AH25" s="163"/>
      <c r="AI25" s="163"/>
      <c r="AJ25" s="220"/>
      <c r="AK25" s="221"/>
    </row>
    <row r="26" spans="1:37" ht="12.75">
      <c r="A26" s="2"/>
      <c r="B26" s="2"/>
      <c r="C26" s="2"/>
      <c r="D26" s="10" t="s">
        <v>537</v>
      </c>
      <c r="E26" s="2"/>
      <c r="F26" s="2"/>
      <c r="G26" s="27" t="s">
        <v>538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0">
        <v>639</v>
      </c>
      <c r="T26" s="160">
        <f>SUM(R26:S26)</f>
        <v>639</v>
      </c>
      <c r="U26" s="222">
        <v>639</v>
      </c>
      <c r="V26" s="219">
        <f>SUM(U26/T26)</f>
        <v>1</v>
      </c>
      <c r="W26" s="163"/>
      <c r="X26" s="163"/>
      <c r="Y26" s="163"/>
      <c r="Z26" s="163"/>
      <c r="AA26" s="163"/>
      <c r="AB26" s="163"/>
      <c r="AC26" s="163"/>
      <c r="AD26" s="167"/>
      <c r="AE26" s="163"/>
      <c r="AF26" s="163"/>
      <c r="AG26" s="163"/>
      <c r="AH26" s="163"/>
      <c r="AI26" s="163"/>
      <c r="AJ26" s="220"/>
      <c r="AK26" s="221"/>
    </row>
    <row r="27" spans="1:37" ht="12.75">
      <c r="A27" s="2"/>
      <c r="B27" s="2"/>
      <c r="C27" s="2"/>
      <c r="D27" s="10" t="s">
        <v>539</v>
      </c>
      <c r="E27" s="2"/>
      <c r="F27" s="2"/>
      <c r="G27" s="27" t="s">
        <v>540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0">
        <v>172</v>
      </c>
      <c r="T27" s="160">
        <f>SUM(R27:S27)</f>
        <v>172</v>
      </c>
      <c r="U27" s="222">
        <v>172</v>
      </c>
      <c r="V27" s="219">
        <f>SUM(U27/T27)</f>
        <v>1</v>
      </c>
      <c r="W27" s="163"/>
      <c r="X27" s="163"/>
      <c r="Y27" s="163"/>
      <c r="Z27" s="163"/>
      <c r="AA27" s="163"/>
      <c r="AB27" s="163"/>
      <c r="AC27" s="163"/>
      <c r="AD27" s="167"/>
      <c r="AE27" s="163"/>
      <c r="AF27" s="163"/>
      <c r="AG27" s="163"/>
      <c r="AH27" s="163"/>
      <c r="AI27" s="163"/>
      <c r="AJ27" s="220"/>
      <c r="AK27" s="221"/>
    </row>
    <row r="28" spans="1:37" ht="12.75">
      <c r="A28" s="2"/>
      <c r="B28" s="2"/>
      <c r="C28" s="2"/>
      <c r="D28" s="10" t="s">
        <v>541</v>
      </c>
      <c r="E28" s="2"/>
      <c r="F28" s="2"/>
      <c r="G28" s="27" t="s">
        <v>542</v>
      </c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0">
        <v>2293</v>
      </c>
      <c r="T28" s="160">
        <f>SUM(R28:S28)</f>
        <v>2293</v>
      </c>
      <c r="U28" s="222">
        <v>2032</v>
      </c>
      <c r="V28" s="219">
        <f>SUM(U28/T28)</f>
        <v>0.8861753161796773</v>
      </c>
      <c r="W28" s="163"/>
      <c r="X28" s="163"/>
      <c r="Y28" s="163"/>
      <c r="Z28" s="163"/>
      <c r="AA28" s="163"/>
      <c r="AB28" s="163"/>
      <c r="AC28" s="163"/>
      <c r="AD28" s="167"/>
      <c r="AE28" s="163"/>
      <c r="AF28" s="163"/>
      <c r="AG28" s="163"/>
      <c r="AH28" s="163"/>
      <c r="AI28" s="163"/>
      <c r="AJ28" s="220"/>
      <c r="AK28" s="221"/>
    </row>
    <row r="29" spans="1:37" ht="12.75">
      <c r="A29" s="2"/>
      <c r="B29" s="2"/>
      <c r="C29" s="2"/>
      <c r="D29" s="10" t="s">
        <v>543</v>
      </c>
      <c r="E29" s="2"/>
      <c r="F29" s="2"/>
      <c r="G29" s="27" t="s">
        <v>544</v>
      </c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0"/>
      <c r="T29" s="160">
        <f>SUM(R29:S29)</f>
        <v>0</v>
      </c>
      <c r="U29" s="222">
        <v>9</v>
      </c>
      <c r="V29" s="219"/>
      <c r="W29" s="163"/>
      <c r="X29" s="163"/>
      <c r="Y29" s="163"/>
      <c r="Z29" s="163"/>
      <c r="AA29" s="163"/>
      <c r="AB29" s="163"/>
      <c r="AC29" s="163"/>
      <c r="AD29" s="167"/>
      <c r="AE29" s="163"/>
      <c r="AF29" s="163"/>
      <c r="AG29" s="163"/>
      <c r="AH29" s="163"/>
      <c r="AI29" s="163"/>
      <c r="AJ29" s="220"/>
      <c r="AK29" s="221"/>
    </row>
    <row r="30" spans="1:37" ht="12.75">
      <c r="A30" s="2"/>
      <c r="B30" s="2"/>
      <c r="C30" s="2"/>
      <c r="D30" s="7"/>
      <c r="E30" s="2"/>
      <c r="F30" s="2"/>
      <c r="G30" s="26" t="s">
        <v>608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>
        <f>SUM(S26:S29)</f>
        <v>3104</v>
      </c>
      <c r="T30" s="163">
        <f>SUM(T26:T29)</f>
        <v>3104</v>
      </c>
      <c r="U30" s="220">
        <f>SUM(U26:U29)</f>
        <v>2852</v>
      </c>
      <c r="V30" s="221">
        <f>SUM(U30/T30)</f>
        <v>0.9188144329896907</v>
      </c>
      <c r="W30" s="163"/>
      <c r="X30" s="163"/>
      <c r="Y30" s="163"/>
      <c r="Z30" s="163"/>
      <c r="AA30" s="163"/>
      <c r="AB30" s="163"/>
      <c r="AC30" s="163"/>
      <c r="AD30" s="167"/>
      <c r="AE30" s="163"/>
      <c r="AF30" s="163"/>
      <c r="AG30" s="163"/>
      <c r="AH30" s="163">
        <f>SUM(AH23:AH29)</f>
        <v>0</v>
      </c>
      <c r="AI30" s="163">
        <f>SUM(AI23:AI29)</f>
        <v>0</v>
      </c>
      <c r="AJ30" s="220">
        <f>SUM(AJ23:AJ29)</f>
        <v>241</v>
      </c>
      <c r="AK30" s="221"/>
    </row>
    <row r="31" spans="1:37" ht="12.75">
      <c r="A31" s="2"/>
      <c r="B31" s="2"/>
      <c r="C31" s="2"/>
      <c r="D31" s="7"/>
      <c r="E31" s="2"/>
      <c r="F31" s="2"/>
      <c r="G31" s="2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218"/>
      <c r="V31" s="219"/>
      <c r="W31" s="157"/>
      <c r="X31" s="157"/>
      <c r="Y31" s="157"/>
      <c r="Z31" s="157"/>
      <c r="AA31" s="157"/>
      <c r="AB31" s="157"/>
      <c r="AC31" s="159"/>
      <c r="AD31" s="161"/>
      <c r="AE31" s="160"/>
      <c r="AF31" s="161"/>
      <c r="AG31" s="161"/>
      <c r="AH31" s="161"/>
      <c r="AI31" s="160"/>
      <c r="AJ31" s="222"/>
      <c r="AK31" s="223"/>
    </row>
    <row r="32" spans="1:37" ht="12.75">
      <c r="A32" s="2"/>
      <c r="B32" s="2">
        <v>2</v>
      </c>
      <c r="C32" s="2"/>
      <c r="D32" s="7"/>
      <c r="E32" s="302" t="s">
        <v>659</v>
      </c>
      <c r="F32" s="303"/>
      <c r="G32" s="303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218"/>
      <c r="V32" s="219"/>
      <c r="W32" s="157"/>
      <c r="X32" s="157"/>
      <c r="Y32" s="157"/>
      <c r="Z32" s="157"/>
      <c r="AA32" s="157"/>
      <c r="AB32" s="157"/>
      <c r="AC32" s="159"/>
      <c r="AD32" s="161"/>
      <c r="AE32" s="160"/>
      <c r="AF32" s="161"/>
      <c r="AG32" s="161"/>
      <c r="AH32" s="161"/>
      <c r="AI32" s="160"/>
      <c r="AJ32" s="222"/>
      <c r="AK32" s="223"/>
    </row>
    <row r="33" spans="1:37" ht="12.75">
      <c r="A33" s="2"/>
      <c r="B33" s="2"/>
      <c r="C33" s="8" t="s">
        <v>498</v>
      </c>
      <c r="D33" s="7"/>
      <c r="E33" s="2"/>
      <c r="F33" s="302" t="s">
        <v>499</v>
      </c>
      <c r="G33" s="303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218"/>
      <c r="V33" s="219"/>
      <c r="W33" s="157"/>
      <c r="X33" s="157"/>
      <c r="Y33" s="157"/>
      <c r="Z33" s="157"/>
      <c r="AA33" s="157"/>
      <c r="AB33" s="157"/>
      <c r="AC33" s="159"/>
      <c r="AD33" s="161"/>
      <c r="AE33" s="160"/>
      <c r="AF33" s="161"/>
      <c r="AG33" s="161"/>
      <c r="AH33" s="161"/>
      <c r="AI33" s="160"/>
      <c r="AJ33" s="222"/>
      <c r="AK33" s="223"/>
    </row>
    <row r="34" spans="1:37" ht="12.75">
      <c r="A34" s="2"/>
      <c r="B34" s="2"/>
      <c r="C34" s="8"/>
      <c r="D34" s="12">
        <v>1</v>
      </c>
      <c r="E34" s="2"/>
      <c r="F34" s="2"/>
      <c r="G34" s="26" t="s">
        <v>500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218"/>
      <c r="V34" s="219"/>
      <c r="W34" s="157"/>
      <c r="X34" s="157"/>
      <c r="Y34" s="157"/>
      <c r="Z34" s="157"/>
      <c r="AA34" s="157"/>
      <c r="AB34" s="157"/>
      <c r="AC34" s="159"/>
      <c r="AD34" s="161"/>
      <c r="AE34" s="160"/>
      <c r="AF34" s="161"/>
      <c r="AG34" s="161"/>
      <c r="AH34" s="161"/>
      <c r="AI34" s="160"/>
      <c r="AJ34" s="222"/>
      <c r="AK34" s="223"/>
    </row>
    <row r="35" spans="1:37" ht="12.75">
      <c r="A35" s="2"/>
      <c r="B35" s="2"/>
      <c r="C35" s="8"/>
      <c r="D35" s="10" t="s">
        <v>501</v>
      </c>
      <c r="E35" s="9"/>
      <c r="F35" s="9"/>
      <c r="G35" s="27" t="s">
        <v>502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218"/>
      <c r="V35" s="219"/>
      <c r="W35" s="157">
        <v>50</v>
      </c>
      <c r="X35" s="157"/>
      <c r="Y35" s="157">
        <f>SUM(W35:X35)</f>
        <v>50</v>
      </c>
      <c r="Z35" s="157"/>
      <c r="AA35" s="157">
        <f>SUM(Y35:Z35)</f>
        <v>50</v>
      </c>
      <c r="AB35" s="157"/>
      <c r="AC35" s="157">
        <f>SUM(AA35:AB35)</f>
        <v>50</v>
      </c>
      <c r="AD35" s="161"/>
      <c r="AE35" s="160">
        <f>SUM(AC35:AD35)</f>
        <v>50</v>
      </c>
      <c r="AF35" s="161"/>
      <c r="AG35" s="160">
        <f>SUM(AE35:AF35)</f>
        <v>50</v>
      </c>
      <c r="AH35" s="161"/>
      <c r="AI35" s="160">
        <f>SUM(AG35:AH35)</f>
        <v>50</v>
      </c>
      <c r="AJ35" s="222">
        <v>6</v>
      </c>
      <c r="AK35" s="223">
        <f>SUM(AJ35/AI35)</f>
        <v>0.12</v>
      </c>
    </row>
    <row r="36" spans="1:37" ht="12.75">
      <c r="A36" s="2"/>
      <c r="B36" s="2"/>
      <c r="C36" s="8"/>
      <c r="D36" s="10" t="s">
        <v>503</v>
      </c>
      <c r="E36" s="9"/>
      <c r="F36" s="9"/>
      <c r="G36" s="27" t="s">
        <v>504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218"/>
      <c r="V36" s="219"/>
      <c r="W36" s="157">
        <v>14</v>
      </c>
      <c r="X36" s="157"/>
      <c r="Y36" s="157">
        <f>SUM(W36:X36)</f>
        <v>14</v>
      </c>
      <c r="Z36" s="157"/>
      <c r="AA36" s="157">
        <f>SUM(Y36:Z36)</f>
        <v>14</v>
      </c>
      <c r="AB36" s="157"/>
      <c r="AC36" s="157">
        <f>SUM(AA36:AB36)</f>
        <v>14</v>
      </c>
      <c r="AD36" s="161"/>
      <c r="AE36" s="160">
        <f>SUM(AC36:AD36)</f>
        <v>14</v>
      </c>
      <c r="AF36" s="161"/>
      <c r="AG36" s="160">
        <f>SUM(AE36:AF36)</f>
        <v>14</v>
      </c>
      <c r="AH36" s="161"/>
      <c r="AI36" s="160">
        <f>SUM(AG36:AH36)</f>
        <v>14</v>
      </c>
      <c r="AJ36" s="222"/>
      <c r="AK36" s="223">
        <f>SUM(AJ36/AI36)</f>
        <v>0</v>
      </c>
    </row>
    <row r="37" spans="1:37" ht="12.75">
      <c r="A37" s="2"/>
      <c r="B37" s="2"/>
      <c r="C37" s="2"/>
      <c r="D37" s="7"/>
      <c r="E37" s="2"/>
      <c r="F37" s="2"/>
      <c r="G37" s="26" t="s">
        <v>608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218"/>
      <c r="V37" s="219"/>
      <c r="W37" s="163">
        <f>SUM(W35:W36)</f>
        <v>64</v>
      </c>
      <c r="X37" s="163">
        <f>SUM(X35:X36)</f>
        <v>0</v>
      </c>
      <c r="Y37" s="163">
        <f>SUM(Y35:Y36)</f>
        <v>64</v>
      </c>
      <c r="Z37" s="163">
        <f>SUM(Z35:Z36)</f>
        <v>0</v>
      </c>
      <c r="AA37" s="163">
        <f>SUM(Y37:Z37)</f>
        <v>64</v>
      </c>
      <c r="AB37" s="163">
        <f>SUM(AB35:AB36)</f>
        <v>0</v>
      </c>
      <c r="AC37" s="163">
        <f>SUM(AA37:AB37)</f>
        <v>64</v>
      </c>
      <c r="AD37" s="167">
        <f aca="true" t="shared" si="2" ref="AD37:AJ37">SUM(AD35:AD36)</f>
        <v>0</v>
      </c>
      <c r="AE37" s="163">
        <f t="shared" si="2"/>
        <v>64</v>
      </c>
      <c r="AF37" s="163">
        <f t="shared" si="2"/>
        <v>0</v>
      </c>
      <c r="AG37" s="163">
        <f t="shared" si="2"/>
        <v>64</v>
      </c>
      <c r="AH37" s="163">
        <f t="shared" si="2"/>
        <v>0</v>
      </c>
      <c r="AI37" s="163">
        <f t="shared" si="2"/>
        <v>64</v>
      </c>
      <c r="AJ37" s="220">
        <f t="shared" si="2"/>
        <v>6</v>
      </c>
      <c r="AK37" s="221">
        <f>SUM(AJ37/AI37)</f>
        <v>0.09375</v>
      </c>
    </row>
    <row r="38" spans="1:37" ht="12.75">
      <c r="A38" s="2"/>
      <c r="B38" s="2"/>
      <c r="C38" s="2"/>
      <c r="D38" s="7"/>
      <c r="E38" s="2"/>
      <c r="F38" s="2"/>
      <c r="G38" s="26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218"/>
      <c r="V38" s="219"/>
      <c r="W38" s="157"/>
      <c r="X38" s="157"/>
      <c r="Y38" s="157"/>
      <c r="Z38" s="157"/>
      <c r="AA38" s="157"/>
      <c r="AB38" s="157"/>
      <c r="AC38" s="159"/>
      <c r="AD38" s="161"/>
      <c r="AE38" s="160"/>
      <c r="AF38" s="161"/>
      <c r="AG38" s="161"/>
      <c r="AH38" s="161"/>
      <c r="AI38" s="160"/>
      <c r="AJ38" s="222"/>
      <c r="AK38" s="223"/>
    </row>
    <row r="39" spans="1:37" ht="12.75">
      <c r="A39" s="2"/>
      <c r="B39" s="2">
        <v>3</v>
      </c>
      <c r="C39" s="2"/>
      <c r="D39" s="7"/>
      <c r="E39" s="302" t="s">
        <v>660</v>
      </c>
      <c r="F39" s="303"/>
      <c r="G39" s="303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218"/>
      <c r="V39" s="219"/>
      <c r="W39" s="157"/>
      <c r="X39" s="157"/>
      <c r="Y39" s="157"/>
      <c r="Z39" s="157"/>
      <c r="AA39" s="157"/>
      <c r="AB39" s="157"/>
      <c r="AC39" s="159"/>
      <c r="AD39" s="161"/>
      <c r="AE39" s="160"/>
      <c r="AF39" s="161"/>
      <c r="AG39" s="161"/>
      <c r="AH39" s="161"/>
      <c r="AI39" s="160"/>
      <c r="AJ39" s="222"/>
      <c r="AK39" s="223"/>
    </row>
    <row r="40" spans="1:37" ht="12.75">
      <c r="A40" s="2"/>
      <c r="B40" s="2"/>
      <c r="C40" s="8" t="s">
        <v>498</v>
      </c>
      <c r="D40" s="7"/>
      <c r="E40" s="2"/>
      <c r="F40" s="302" t="s">
        <v>499</v>
      </c>
      <c r="G40" s="303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218"/>
      <c r="V40" s="219"/>
      <c r="W40" s="157"/>
      <c r="X40" s="157"/>
      <c r="Y40" s="157"/>
      <c r="Z40" s="157"/>
      <c r="AA40" s="157"/>
      <c r="AB40" s="157"/>
      <c r="AC40" s="159"/>
      <c r="AD40" s="161"/>
      <c r="AE40" s="160"/>
      <c r="AF40" s="161"/>
      <c r="AG40" s="161"/>
      <c r="AH40" s="161"/>
      <c r="AI40" s="160"/>
      <c r="AJ40" s="222"/>
      <c r="AK40" s="223"/>
    </row>
    <row r="41" spans="1:37" ht="12.75">
      <c r="A41" s="2"/>
      <c r="B41" s="2"/>
      <c r="C41" s="8"/>
      <c r="D41" s="12">
        <v>1</v>
      </c>
      <c r="E41" s="2"/>
      <c r="F41" s="2"/>
      <c r="G41" s="26" t="s">
        <v>500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218"/>
      <c r="V41" s="219"/>
      <c r="W41" s="157"/>
      <c r="X41" s="157"/>
      <c r="Y41" s="157"/>
      <c r="Z41" s="157"/>
      <c r="AA41" s="157"/>
      <c r="AB41" s="157"/>
      <c r="AC41" s="159"/>
      <c r="AD41" s="161"/>
      <c r="AE41" s="160"/>
      <c r="AF41" s="161"/>
      <c r="AG41" s="161"/>
      <c r="AH41" s="161"/>
      <c r="AI41" s="160"/>
      <c r="AJ41" s="222"/>
      <c r="AK41" s="223"/>
    </row>
    <row r="42" spans="1:37" ht="12.75">
      <c r="A42" s="2"/>
      <c r="B42" s="2"/>
      <c r="C42" s="8"/>
      <c r="D42" s="10" t="s">
        <v>501</v>
      </c>
      <c r="E42" s="9"/>
      <c r="F42" s="9"/>
      <c r="G42" s="27" t="s">
        <v>502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218"/>
      <c r="V42" s="219"/>
      <c r="W42" s="157">
        <v>4500</v>
      </c>
      <c r="X42" s="157"/>
      <c r="Y42" s="157">
        <f>SUM(W42:X42)</f>
        <v>4500</v>
      </c>
      <c r="Z42" s="157"/>
      <c r="AA42" s="157">
        <f>SUM(Y42:Z42)</f>
        <v>4500</v>
      </c>
      <c r="AB42" s="157"/>
      <c r="AC42" s="157">
        <f>SUM(AA42:AB42)</f>
        <v>4500</v>
      </c>
      <c r="AD42" s="161"/>
      <c r="AE42" s="160">
        <f>SUM(AC42:AD42)</f>
        <v>4500</v>
      </c>
      <c r="AF42" s="161"/>
      <c r="AG42" s="160">
        <f>SUM(AE42:AF42)</f>
        <v>4500</v>
      </c>
      <c r="AH42" s="161"/>
      <c r="AI42" s="160">
        <f>SUM(AG42:AH42)</f>
        <v>4500</v>
      </c>
      <c r="AJ42" s="222">
        <v>6559</v>
      </c>
      <c r="AK42" s="223">
        <f>SUM(AJ42/AI42)</f>
        <v>1.4575555555555555</v>
      </c>
    </row>
    <row r="43" spans="1:37" ht="12.75">
      <c r="A43" s="2"/>
      <c r="B43" s="2"/>
      <c r="C43" s="8"/>
      <c r="D43" s="10" t="s">
        <v>503</v>
      </c>
      <c r="E43" s="9"/>
      <c r="F43" s="9"/>
      <c r="G43" s="27" t="s">
        <v>504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218"/>
      <c r="V43" s="219"/>
      <c r="W43" s="157">
        <v>1215</v>
      </c>
      <c r="X43" s="157"/>
      <c r="Y43" s="157">
        <f>SUM(W43:X43)</f>
        <v>1215</v>
      </c>
      <c r="Z43" s="157"/>
      <c r="AA43" s="157">
        <f>SUM(Y43:Z43)</f>
        <v>1215</v>
      </c>
      <c r="AB43" s="157"/>
      <c r="AC43" s="157">
        <f>SUM(AA43:AB43)</f>
        <v>1215</v>
      </c>
      <c r="AD43" s="161"/>
      <c r="AE43" s="160">
        <f>SUM(AC43:AD43)</f>
        <v>1215</v>
      </c>
      <c r="AF43" s="161"/>
      <c r="AG43" s="160">
        <f>SUM(AE43:AF43)</f>
        <v>1215</v>
      </c>
      <c r="AH43" s="161"/>
      <c r="AI43" s="160">
        <f>SUM(AG43:AH43)</f>
        <v>1215</v>
      </c>
      <c r="AJ43" s="222">
        <v>1616</v>
      </c>
      <c r="AK43" s="223">
        <f>SUM(AJ43/AI43)</f>
        <v>1.3300411522633744</v>
      </c>
    </row>
    <row r="44" spans="1:37" ht="12.75">
      <c r="A44" s="2"/>
      <c r="B44" s="2"/>
      <c r="C44" s="8"/>
      <c r="D44" s="7" t="s">
        <v>535</v>
      </c>
      <c r="E44" s="2"/>
      <c r="F44" s="2"/>
      <c r="G44" s="26" t="s">
        <v>536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218"/>
      <c r="V44" s="219"/>
      <c r="W44" s="157"/>
      <c r="X44" s="157"/>
      <c r="Y44" s="157"/>
      <c r="Z44" s="157"/>
      <c r="AA44" s="157"/>
      <c r="AB44" s="157"/>
      <c r="AC44" s="157"/>
      <c r="AD44" s="161"/>
      <c r="AE44" s="160"/>
      <c r="AF44" s="161"/>
      <c r="AG44" s="160"/>
      <c r="AH44" s="161"/>
      <c r="AI44" s="160"/>
      <c r="AJ44" s="222"/>
      <c r="AK44" s="223"/>
    </row>
    <row r="45" spans="1:37" ht="12.75">
      <c r="A45" s="2"/>
      <c r="B45" s="2"/>
      <c r="C45" s="8"/>
      <c r="D45" s="10" t="s">
        <v>537</v>
      </c>
      <c r="E45" s="2"/>
      <c r="F45" s="2"/>
      <c r="G45" s="27" t="s">
        <v>538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>
        <v>565</v>
      </c>
      <c r="T45" s="157">
        <f>SUM(R45:S45)</f>
        <v>565</v>
      </c>
      <c r="U45" s="218">
        <v>3155</v>
      </c>
      <c r="V45" s="219">
        <f>SUM(U45/T45)</f>
        <v>5.584070796460177</v>
      </c>
      <c r="W45" s="157"/>
      <c r="X45" s="157"/>
      <c r="Y45" s="157"/>
      <c r="Z45" s="157"/>
      <c r="AA45" s="157"/>
      <c r="AB45" s="157"/>
      <c r="AC45" s="157"/>
      <c r="AD45" s="161"/>
      <c r="AE45" s="160"/>
      <c r="AF45" s="161"/>
      <c r="AG45" s="160"/>
      <c r="AH45" s="161"/>
      <c r="AI45" s="160"/>
      <c r="AJ45" s="222"/>
      <c r="AK45" s="223"/>
    </row>
    <row r="46" spans="1:37" ht="12.75">
      <c r="A46" s="2"/>
      <c r="B46" s="2"/>
      <c r="C46" s="8"/>
      <c r="D46" s="10" t="s">
        <v>539</v>
      </c>
      <c r="E46" s="2"/>
      <c r="F46" s="2"/>
      <c r="G46" s="27" t="s">
        <v>540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>
        <v>153</v>
      </c>
      <c r="T46" s="157">
        <f>SUM(R46:S46)</f>
        <v>153</v>
      </c>
      <c r="U46" s="218">
        <v>748</v>
      </c>
      <c r="V46" s="219">
        <f>SUM(U46/T46)</f>
        <v>4.888888888888889</v>
      </c>
      <c r="W46" s="157"/>
      <c r="X46" s="157"/>
      <c r="Y46" s="157"/>
      <c r="Z46" s="157"/>
      <c r="AA46" s="157"/>
      <c r="AB46" s="157"/>
      <c r="AC46" s="157"/>
      <c r="AD46" s="161"/>
      <c r="AE46" s="160"/>
      <c r="AF46" s="161"/>
      <c r="AG46" s="160"/>
      <c r="AH46" s="161"/>
      <c r="AI46" s="160"/>
      <c r="AJ46" s="222"/>
      <c r="AK46" s="223"/>
    </row>
    <row r="47" spans="1:37" ht="12.75">
      <c r="A47" s="2"/>
      <c r="B47" s="2"/>
      <c r="C47" s="8"/>
      <c r="D47" s="10" t="s">
        <v>541</v>
      </c>
      <c r="E47" s="2"/>
      <c r="F47" s="2"/>
      <c r="G47" s="27" t="s">
        <v>542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>
        <v>2832</v>
      </c>
      <c r="T47" s="157">
        <f>SUM(R47:S47)</f>
        <v>2832</v>
      </c>
      <c r="U47" s="218">
        <v>4230</v>
      </c>
      <c r="V47" s="219">
        <f>SUM(U47/T47)</f>
        <v>1.49364406779661</v>
      </c>
      <c r="W47" s="157"/>
      <c r="X47" s="157"/>
      <c r="Y47" s="157"/>
      <c r="Z47" s="157"/>
      <c r="AA47" s="157"/>
      <c r="AB47" s="157"/>
      <c r="AC47" s="157"/>
      <c r="AD47" s="161"/>
      <c r="AE47" s="160"/>
      <c r="AF47" s="161"/>
      <c r="AG47" s="160"/>
      <c r="AH47" s="161"/>
      <c r="AI47" s="160"/>
      <c r="AJ47" s="222"/>
      <c r="AK47" s="223"/>
    </row>
    <row r="48" spans="1:37" ht="12.75">
      <c r="A48" s="2"/>
      <c r="B48" s="2"/>
      <c r="C48" s="8"/>
      <c r="D48" s="10" t="s">
        <v>543</v>
      </c>
      <c r="E48" s="2"/>
      <c r="F48" s="2"/>
      <c r="G48" s="27" t="s">
        <v>544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>
        <f>SUM(R48:S48)</f>
        <v>0</v>
      </c>
      <c r="U48" s="218">
        <v>21</v>
      </c>
      <c r="V48" s="219"/>
      <c r="W48" s="157"/>
      <c r="X48" s="157"/>
      <c r="Y48" s="157"/>
      <c r="Z48" s="157"/>
      <c r="AA48" s="157"/>
      <c r="AB48" s="157"/>
      <c r="AC48" s="157"/>
      <c r="AD48" s="161"/>
      <c r="AE48" s="160"/>
      <c r="AF48" s="161"/>
      <c r="AG48" s="160"/>
      <c r="AH48" s="161"/>
      <c r="AI48" s="160"/>
      <c r="AJ48" s="222"/>
      <c r="AK48" s="223"/>
    </row>
    <row r="49" spans="1:37" ht="12.75">
      <c r="A49" s="2"/>
      <c r="B49" s="2"/>
      <c r="C49" s="2"/>
      <c r="D49" s="7"/>
      <c r="E49" s="2"/>
      <c r="F49" s="2"/>
      <c r="G49" s="26" t="s">
        <v>608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63">
        <f>SUM(S45:S48)</f>
        <v>3550</v>
      </c>
      <c r="T49" s="163">
        <f>SUM(T45:T48)</f>
        <v>3550</v>
      </c>
      <c r="U49" s="220">
        <f>SUM(U45:U48)</f>
        <v>8154</v>
      </c>
      <c r="V49" s="221">
        <f>SUM(U49/T49)</f>
        <v>2.296901408450704</v>
      </c>
      <c r="W49" s="163">
        <f>SUM(W42:W43)</f>
        <v>5715</v>
      </c>
      <c r="X49" s="163">
        <f>SUM(X42:X43)</f>
        <v>0</v>
      </c>
      <c r="Y49" s="163">
        <f>SUM(Y42:Y43)</f>
        <v>5715</v>
      </c>
      <c r="Z49" s="163">
        <f>SUM(Z42:Z43)</f>
        <v>0</v>
      </c>
      <c r="AA49" s="163">
        <f>SUM(Y49:Z49)</f>
        <v>5715</v>
      </c>
      <c r="AB49" s="163">
        <f>SUM(AB42:AB43)</f>
        <v>0</v>
      </c>
      <c r="AC49" s="163">
        <f>SUM(AA49:AB49)</f>
        <v>5715</v>
      </c>
      <c r="AD49" s="167">
        <f aca="true" t="shared" si="3" ref="AD49:AJ49">SUM(AD42:AD43)</f>
        <v>0</v>
      </c>
      <c r="AE49" s="163">
        <f t="shared" si="3"/>
        <v>5715</v>
      </c>
      <c r="AF49" s="163">
        <f t="shared" si="3"/>
        <v>0</v>
      </c>
      <c r="AG49" s="163">
        <f t="shared" si="3"/>
        <v>5715</v>
      </c>
      <c r="AH49" s="163">
        <f t="shared" si="3"/>
        <v>0</v>
      </c>
      <c r="AI49" s="163">
        <f t="shared" si="3"/>
        <v>5715</v>
      </c>
      <c r="AJ49" s="220">
        <f t="shared" si="3"/>
        <v>8175</v>
      </c>
      <c r="AK49" s="221">
        <f>SUM(AJ49/AI49)</f>
        <v>1.4304461942257218</v>
      </c>
    </row>
    <row r="50" spans="1:37" ht="12.75">
      <c r="A50" s="2"/>
      <c r="B50" s="2"/>
      <c r="C50" s="2"/>
      <c r="D50" s="7"/>
      <c r="E50" s="2"/>
      <c r="F50" s="2"/>
      <c r="G50" s="26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218"/>
      <c r="V50" s="219"/>
      <c r="W50" s="163"/>
      <c r="X50" s="163"/>
      <c r="Y50" s="163"/>
      <c r="Z50" s="163"/>
      <c r="AA50" s="163"/>
      <c r="AB50" s="163"/>
      <c r="AC50" s="163"/>
      <c r="AD50" s="167"/>
      <c r="AE50" s="163"/>
      <c r="AF50" s="163"/>
      <c r="AG50" s="163"/>
      <c r="AH50" s="163"/>
      <c r="AI50" s="163"/>
      <c r="AJ50" s="220"/>
      <c r="AK50" s="221"/>
    </row>
    <row r="51" spans="1:37" ht="24.75" customHeight="1">
      <c r="A51" s="2"/>
      <c r="B51" s="2"/>
      <c r="C51" s="2"/>
      <c r="D51" s="7"/>
      <c r="E51" s="296" t="s">
        <v>939</v>
      </c>
      <c r="F51" s="297"/>
      <c r="G51" s="298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218"/>
      <c r="V51" s="219"/>
      <c r="W51" s="163"/>
      <c r="X51" s="163"/>
      <c r="Y51" s="163"/>
      <c r="Z51" s="163"/>
      <c r="AA51" s="163"/>
      <c r="AB51" s="163"/>
      <c r="AC51" s="163"/>
      <c r="AD51" s="167"/>
      <c r="AE51" s="163"/>
      <c r="AF51" s="163"/>
      <c r="AG51" s="163"/>
      <c r="AH51" s="163"/>
      <c r="AI51" s="163"/>
      <c r="AJ51" s="220"/>
      <c r="AK51" s="221"/>
    </row>
    <row r="52" spans="1:37" ht="12.75">
      <c r="A52" s="2"/>
      <c r="B52" s="2"/>
      <c r="C52" s="2"/>
      <c r="D52" s="12">
        <v>1</v>
      </c>
      <c r="E52" s="2"/>
      <c r="F52" s="2"/>
      <c r="G52" s="26" t="s">
        <v>500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218"/>
      <c r="V52" s="219"/>
      <c r="W52" s="163"/>
      <c r="X52" s="163"/>
      <c r="Y52" s="163"/>
      <c r="Z52" s="163"/>
      <c r="AA52" s="163"/>
      <c r="AB52" s="163"/>
      <c r="AC52" s="163"/>
      <c r="AD52" s="167"/>
      <c r="AE52" s="163"/>
      <c r="AF52" s="163"/>
      <c r="AG52" s="163"/>
      <c r="AH52" s="163"/>
      <c r="AI52" s="163"/>
      <c r="AJ52" s="220"/>
      <c r="AK52" s="221"/>
    </row>
    <row r="53" spans="1:37" ht="12.75">
      <c r="A53" s="2"/>
      <c r="B53" s="2"/>
      <c r="C53" s="2"/>
      <c r="D53" s="10" t="s">
        <v>501</v>
      </c>
      <c r="E53" s="9"/>
      <c r="F53" s="9"/>
      <c r="G53" s="27" t="s">
        <v>502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218"/>
      <c r="V53" s="219"/>
      <c r="W53" s="163"/>
      <c r="X53" s="163"/>
      <c r="Y53" s="163"/>
      <c r="Z53" s="163"/>
      <c r="AA53" s="163"/>
      <c r="AB53" s="163"/>
      <c r="AC53" s="163"/>
      <c r="AD53" s="167"/>
      <c r="AE53" s="163"/>
      <c r="AF53" s="163"/>
      <c r="AG53" s="163"/>
      <c r="AH53" s="163"/>
      <c r="AI53" s="163"/>
      <c r="AJ53" s="222">
        <v>336</v>
      </c>
      <c r="AK53" s="221"/>
    </row>
    <row r="54" spans="1:37" ht="12.75">
      <c r="A54" s="2"/>
      <c r="B54" s="2"/>
      <c r="C54" s="2"/>
      <c r="D54" s="10" t="s">
        <v>503</v>
      </c>
      <c r="E54" s="9"/>
      <c r="F54" s="9"/>
      <c r="G54" s="27" t="s">
        <v>504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218"/>
      <c r="V54" s="219"/>
      <c r="W54" s="163"/>
      <c r="X54" s="163"/>
      <c r="Y54" s="163"/>
      <c r="Z54" s="163"/>
      <c r="AA54" s="163"/>
      <c r="AB54" s="163"/>
      <c r="AC54" s="163"/>
      <c r="AD54" s="167"/>
      <c r="AE54" s="163"/>
      <c r="AF54" s="163"/>
      <c r="AG54" s="163"/>
      <c r="AH54" s="163"/>
      <c r="AI54" s="163"/>
      <c r="AJ54" s="220"/>
      <c r="AK54" s="221"/>
    </row>
    <row r="55" spans="1:37" ht="12.75">
      <c r="A55" s="2"/>
      <c r="B55" s="2"/>
      <c r="C55" s="2"/>
      <c r="D55" s="7"/>
      <c r="E55" s="2"/>
      <c r="F55" s="2"/>
      <c r="G55" s="26" t="s">
        <v>608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218"/>
      <c r="V55" s="219"/>
      <c r="W55" s="157"/>
      <c r="X55" s="157"/>
      <c r="Y55" s="157"/>
      <c r="Z55" s="157"/>
      <c r="AA55" s="157"/>
      <c r="AB55" s="157"/>
      <c r="AC55" s="159"/>
      <c r="AD55" s="161"/>
      <c r="AE55" s="160"/>
      <c r="AF55" s="161"/>
      <c r="AG55" s="161"/>
      <c r="AH55" s="163">
        <f>SUM(AH53:AH54)</f>
        <v>0</v>
      </c>
      <c r="AI55" s="163">
        <f>SUM(AI53:AI54)</f>
        <v>0</v>
      </c>
      <c r="AJ55" s="220">
        <f>SUM(AJ53:AJ54)</f>
        <v>336</v>
      </c>
      <c r="AK55" s="221"/>
    </row>
    <row r="56" spans="1:37" ht="24" customHeight="1">
      <c r="A56" s="2"/>
      <c r="B56" s="2">
        <v>4</v>
      </c>
      <c r="C56" s="2"/>
      <c r="D56" s="7"/>
      <c r="E56" s="296" t="s">
        <v>655</v>
      </c>
      <c r="F56" s="297"/>
      <c r="G56" s="298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218"/>
      <c r="V56" s="219"/>
      <c r="W56" s="157"/>
      <c r="X56" s="157"/>
      <c r="Y56" s="157"/>
      <c r="Z56" s="157"/>
      <c r="AA56" s="157"/>
      <c r="AB56" s="157"/>
      <c r="AC56" s="159"/>
      <c r="AD56" s="161"/>
      <c r="AE56" s="160"/>
      <c r="AF56" s="161"/>
      <c r="AG56" s="161"/>
      <c r="AH56" s="161"/>
      <c r="AI56" s="160"/>
      <c r="AJ56" s="222"/>
      <c r="AK56" s="223"/>
    </row>
    <row r="57" spans="1:37" ht="12.75">
      <c r="A57" s="2"/>
      <c r="B57" s="2"/>
      <c r="C57" s="8" t="s">
        <v>498</v>
      </c>
      <c r="D57" s="7"/>
      <c r="E57" s="2"/>
      <c r="F57" s="302" t="s">
        <v>499</v>
      </c>
      <c r="G57" s="303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218"/>
      <c r="V57" s="219"/>
      <c r="W57" s="157"/>
      <c r="X57" s="157"/>
      <c r="Y57" s="157"/>
      <c r="Z57" s="157"/>
      <c r="AA57" s="157"/>
      <c r="AB57" s="157"/>
      <c r="AC57" s="159"/>
      <c r="AD57" s="161"/>
      <c r="AE57" s="160"/>
      <c r="AF57" s="161"/>
      <c r="AG57" s="161"/>
      <c r="AH57" s="161"/>
      <c r="AI57" s="160"/>
      <c r="AJ57" s="222"/>
      <c r="AK57" s="223"/>
    </row>
    <row r="58" spans="1:37" ht="12.75">
      <c r="A58" s="2"/>
      <c r="B58" s="2"/>
      <c r="C58" s="2"/>
      <c r="D58" s="7" t="s">
        <v>547</v>
      </c>
      <c r="E58" s="2"/>
      <c r="F58" s="2"/>
      <c r="G58" s="26" t="s">
        <v>548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218"/>
      <c r="V58" s="219"/>
      <c r="W58" s="157"/>
      <c r="X58" s="157"/>
      <c r="Y58" s="157"/>
      <c r="Z58" s="157"/>
      <c r="AA58" s="157"/>
      <c r="AB58" s="157"/>
      <c r="AC58" s="159"/>
      <c r="AD58" s="161"/>
      <c r="AE58" s="160"/>
      <c r="AF58" s="161"/>
      <c r="AG58" s="161"/>
      <c r="AH58" s="161"/>
      <c r="AI58" s="160"/>
      <c r="AJ58" s="222"/>
      <c r="AK58" s="223"/>
    </row>
    <row r="59" spans="1:37" ht="39">
      <c r="A59" s="2"/>
      <c r="B59" s="2"/>
      <c r="C59" s="1"/>
      <c r="D59" s="13" t="s">
        <v>598</v>
      </c>
      <c r="E59" s="1"/>
      <c r="F59" s="1"/>
      <c r="G59" s="72" t="s">
        <v>865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218"/>
      <c r="V59" s="219"/>
      <c r="W59" s="157">
        <v>24149</v>
      </c>
      <c r="X59" s="157"/>
      <c r="Y59" s="157">
        <f>SUM(W59:X59)</f>
        <v>24149</v>
      </c>
      <c r="Z59" s="157"/>
      <c r="AA59" s="157">
        <f>SUM(Y59:Z59)</f>
        <v>24149</v>
      </c>
      <c r="AB59" s="157">
        <v>2354</v>
      </c>
      <c r="AC59" s="157">
        <f>SUM(AA59:AB59)</f>
        <v>26503</v>
      </c>
      <c r="AD59" s="161">
        <v>6254</v>
      </c>
      <c r="AE59" s="160">
        <f>SUM(AC59:AD59)</f>
        <v>32757</v>
      </c>
      <c r="AF59" s="161">
        <v>49</v>
      </c>
      <c r="AG59" s="160">
        <f>SUM(AE59:AF59)</f>
        <v>32806</v>
      </c>
      <c r="AH59" s="161">
        <v>257</v>
      </c>
      <c r="AI59" s="160">
        <f>SUM(AG59:AH59)</f>
        <v>33063</v>
      </c>
      <c r="AJ59" s="222">
        <v>33063</v>
      </c>
      <c r="AK59" s="223">
        <f>SUM(AJ59/AI59)</f>
        <v>1</v>
      </c>
    </row>
    <row r="60" spans="1:37" ht="39">
      <c r="A60" s="2"/>
      <c r="B60" s="2"/>
      <c r="C60" s="1"/>
      <c r="D60" s="13"/>
      <c r="E60" s="1"/>
      <c r="F60" s="1"/>
      <c r="G60" s="69" t="s">
        <v>666</v>
      </c>
      <c r="H60" s="157"/>
      <c r="I60" s="157">
        <v>255</v>
      </c>
      <c r="J60" s="157">
        <f>SUM(H60:I60)</f>
        <v>255</v>
      </c>
      <c r="K60" s="157"/>
      <c r="L60" s="157">
        <f>SUM(J60:K60)</f>
        <v>255</v>
      </c>
      <c r="M60" s="157">
        <v>-255</v>
      </c>
      <c r="N60" s="157">
        <f>SUM(L60:M60)</f>
        <v>0</v>
      </c>
      <c r="O60" s="157"/>
      <c r="P60" s="157">
        <f>SUM(N60:O60)</f>
        <v>0</v>
      </c>
      <c r="Q60" s="157"/>
      <c r="R60" s="157">
        <f>SUM(P60:Q60)</f>
        <v>0</v>
      </c>
      <c r="S60" s="157"/>
      <c r="T60" s="157">
        <f>SUM(R60:S60)</f>
        <v>0</v>
      </c>
      <c r="U60" s="218"/>
      <c r="V60" s="219"/>
      <c r="W60" s="157"/>
      <c r="X60" s="157">
        <v>255</v>
      </c>
      <c r="Y60" s="157">
        <f>SUM(W60:X60)</f>
        <v>255</v>
      </c>
      <c r="Z60" s="157"/>
      <c r="AA60" s="157">
        <f>SUM(Y60:Z60)</f>
        <v>255</v>
      </c>
      <c r="AB60" s="157"/>
      <c r="AC60" s="157">
        <f>SUM(AA60:AB60)</f>
        <v>255</v>
      </c>
      <c r="AD60" s="161"/>
      <c r="AE60" s="160">
        <f>SUM(AC60:AD60)</f>
        <v>255</v>
      </c>
      <c r="AF60" s="161"/>
      <c r="AG60" s="160">
        <f>SUM(AE60:AF60)</f>
        <v>255</v>
      </c>
      <c r="AH60" s="161"/>
      <c r="AI60" s="160">
        <f>SUM(AG60:AH60)</f>
        <v>255</v>
      </c>
      <c r="AJ60" s="222">
        <v>270</v>
      </c>
      <c r="AK60" s="223">
        <f>SUM(AJ60/AI60)</f>
        <v>1.0588235294117647</v>
      </c>
    </row>
    <row r="61" spans="1:37" ht="12.75">
      <c r="A61" s="2"/>
      <c r="B61" s="2"/>
      <c r="C61" s="2"/>
      <c r="D61" s="7"/>
      <c r="E61" s="2"/>
      <c r="F61" s="2"/>
      <c r="G61" s="26" t="s">
        <v>608</v>
      </c>
      <c r="H61" s="163">
        <f>SUM(H60)</f>
        <v>0</v>
      </c>
      <c r="I61" s="163">
        <f>SUM(I60)</f>
        <v>255</v>
      </c>
      <c r="J61" s="163">
        <f>SUM(J60)</f>
        <v>255</v>
      </c>
      <c r="K61" s="163">
        <f>SUM(K60)</f>
        <v>0</v>
      </c>
      <c r="L61" s="163">
        <f>SUM(J61:K61)</f>
        <v>255</v>
      </c>
      <c r="M61" s="163">
        <f>SUM(M60)</f>
        <v>-255</v>
      </c>
      <c r="N61" s="163">
        <f>SUM(L61:M61)</f>
        <v>0</v>
      </c>
      <c r="O61" s="163">
        <f aca="true" t="shared" si="4" ref="O61:T61">SUM(O60)</f>
        <v>0</v>
      </c>
      <c r="P61" s="163">
        <f t="shared" si="4"/>
        <v>0</v>
      </c>
      <c r="Q61" s="163">
        <f t="shared" si="4"/>
        <v>0</v>
      </c>
      <c r="R61" s="163">
        <f t="shared" si="4"/>
        <v>0</v>
      </c>
      <c r="S61" s="163">
        <f t="shared" si="4"/>
        <v>0</v>
      </c>
      <c r="T61" s="163">
        <f t="shared" si="4"/>
        <v>0</v>
      </c>
      <c r="U61" s="220"/>
      <c r="V61" s="219"/>
      <c r="W61" s="163">
        <f>SUM(W59:W60)</f>
        <v>24149</v>
      </c>
      <c r="X61" s="163">
        <f>SUM(X59:X60)</f>
        <v>255</v>
      </c>
      <c r="Y61" s="163">
        <f>SUM(Y59:Y60)</f>
        <v>24404</v>
      </c>
      <c r="Z61" s="163">
        <f>SUM(Z59:Z60)</f>
        <v>0</v>
      </c>
      <c r="AA61" s="163">
        <f>SUM(Y61:Z61)</f>
        <v>24404</v>
      </c>
      <c r="AB61" s="163">
        <f>SUM(AB59:AB60)</f>
        <v>2354</v>
      </c>
      <c r="AC61" s="163">
        <f>SUM(AA61:AB61)</f>
        <v>26758</v>
      </c>
      <c r="AD61" s="167">
        <f aca="true" t="shared" si="5" ref="AD61:AJ61">SUM(AD59:AD60)</f>
        <v>6254</v>
      </c>
      <c r="AE61" s="163">
        <f t="shared" si="5"/>
        <v>33012</v>
      </c>
      <c r="AF61" s="163">
        <f t="shared" si="5"/>
        <v>49</v>
      </c>
      <c r="AG61" s="163">
        <f t="shared" si="5"/>
        <v>33061</v>
      </c>
      <c r="AH61" s="163">
        <f t="shared" si="5"/>
        <v>257</v>
      </c>
      <c r="AI61" s="163">
        <f t="shared" si="5"/>
        <v>33318</v>
      </c>
      <c r="AJ61" s="220">
        <f t="shared" si="5"/>
        <v>33333</v>
      </c>
      <c r="AK61" s="221">
        <f>SUM(AJ61/AI61)</f>
        <v>1.0004502070952639</v>
      </c>
    </row>
    <row r="62" spans="1:37" ht="12.75">
      <c r="A62" s="2"/>
      <c r="B62" s="2"/>
      <c r="C62" s="2"/>
      <c r="D62" s="7"/>
      <c r="E62" s="2"/>
      <c r="F62" s="2"/>
      <c r="G62" s="26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218"/>
      <c r="V62" s="219"/>
      <c r="W62" s="157"/>
      <c r="X62" s="157"/>
      <c r="Y62" s="157"/>
      <c r="Z62" s="157"/>
      <c r="AA62" s="157"/>
      <c r="AB62" s="157"/>
      <c r="AC62" s="159"/>
      <c r="AD62" s="161"/>
      <c r="AE62" s="160"/>
      <c r="AF62" s="161"/>
      <c r="AG62" s="161"/>
      <c r="AH62" s="161"/>
      <c r="AI62" s="160"/>
      <c r="AJ62" s="222"/>
      <c r="AK62" s="223"/>
    </row>
    <row r="63" spans="1:37" ht="12.75">
      <c r="A63" s="2"/>
      <c r="B63" s="2">
        <v>5</v>
      </c>
      <c r="C63" s="2"/>
      <c r="D63" s="7"/>
      <c r="E63" s="302" t="s">
        <v>661</v>
      </c>
      <c r="F63" s="303"/>
      <c r="G63" s="303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218"/>
      <c r="V63" s="219"/>
      <c r="W63" s="157"/>
      <c r="X63" s="157"/>
      <c r="Y63" s="157"/>
      <c r="Z63" s="157"/>
      <c r="AA63" s="157"/>
      <c r="AB63" s="157"/>
      <c r="AC63" s="159"/>
      <c r="AD63" s="161"/>
      <c r="AE63" s="160"/>
      <c r="AF63" s="161"/>
      <c r="AG63" s="161"/>
      <c r="AH63" s="161"/>
      <c r="AI63" s="160"/>
      <c r="AJ63" s="222"/>
      <c r="AK63" s="223"/>
    </row>
    <row r="64" spans="1:37" ht="12.75">
      <c r="A64" s="2"/>
      <c r="B64" s="2"/>
      <c r="C64" s="8" t="s">
        <v>498</v>
      </c>
      <c r="D64" s="7"/>
      <c r="E64" s="2"/>
      <c r="F64" s="302" t="s">
        <v>499</v>
      </c>
      <c r="G64" s="303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218"/>
      <c r="V64" s="219"/>
      <c r="W64" s="157"/>
      <c r="X64" s="157"/>
      <c r="Y64" s="157"/>
      <c r="Z64" s="157"/>
      <c r="AA64" s="157"/>
      <c r="AB64" s="157"/>
      <c r="AC64" s="159"/>
      <c r="AD64" s="161"/>
      <c r="AE64" s="160"/>
      <c r="AF64" s="161"/>
      <c r="AG64" s="161"/>
      <c r="AH64" s="161"/>
      <c r="AI64" s="160"/>
      <c r="AJ64" s="222"/>
      <c r="AK64" s="223"/>
    </row>
    <row r="65" spans="1:37" ht="12.75">
      <c r="A65" s="2"/>
      <c r="B65" s="2"/>
      <c r="C65" s="8"/>
      <c r="D65" s="12">
        <v>1</v>
      </c>
      <c r="E65" s="2"/>
      <c r="F65" s="2"/>
      <c r="G65" s="26" t="s">
        <v>500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218"/>
      <c r="V65" s="219"/>
      <c r="W65" s="157"/>
      <c r="X65" s="157"/>
      <c r="Y65" s="157"/>
      <c r="Z65" s="157"/>
      <c r="AA65" s="157"/>
      <c r="AB65" s="157"/>
      <c r="AC65" s="159"/>
      <c r="AD65" s="161"/>
      <c r="AE65" s="160"/>
      <c r="AF65" s="161"/>
      <c r="AG65" s="161"/>
      <c r="AH65" s="161"/>
      <c r="AI65" s="160"/>
      <c r="AJ65" s="222"/>
      <c r="AK65" s="223"/>
    </row>
    <row r="66" spans="1:37" ht="12.75">
      <c r="A66" s="2"/>
      <c r="B66" s="2"/>
      <c r="C66" s="8"/>
      <c r="D66" s="10" t="s">
        <v>501</v>
      </c>
      <c r="E66" s="9"/>
      <c r="F66" s="9"/>
      <c r="G66" s="27" t="s">
        <v>502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218"/>
      <c r="V66" s="219"/>
      <c r="W66" s="157"/>
      <c r="X66" s="157"/>
      <c r="Y66" s="157"/>
      <c r="Z66" s="157"/>
      <c r="AA66" s="157"/>
      <c r="AB66" s="157"/>
      <c r="AC66" s="159"/>
      <c r="AD66" s="161"/>
      <c r="AE66" s="160"/>
      <c r="AF66" s="161"/>
      <c r="AG66" s="161"/>
      <c r="AH66" s="161"/>
      <c r="AI66" s="160"/>
      <c r="AJ66" s="222">
        <v>142</v>
      </c>
      <c r="AK66" s="223"/>
    </row>
    <row r="67" spans="1:37" ht="12.75">
      <c r="A67" s="2"/>
      <c r="B67" s="2"/>
      <c r="C67" s="8"/>
      <c r="D67" s="10" t="s">
        <v>503</v>
      </c>
      <c r="E67" s="9"/>
      <c r="F67" s="9"/>
      <c r="G67" s="27" t="s">
        <v>504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218"/>
      <c r="V67" s="219"/>
      <c r="W67" s="157"/>
      <c r="X67" s="157"/>
      <c r="Y67" s="157"/>
      <c r="Z67" s="157"/>
      <c r="AA67" s="157"/>
      <c r="AB67" s="157"/>
      <c r="AC67" s="159"/>
      <c r="AD67" s="161"/>
      <c r="AE67" s="160"/>
      <c r="AF67" s="161"/>
      <c r="AG67" s="161"/>
      <c r="AH67" s="161"/>
      <c r="AI67" s="160"/>
      <c r="AJ67" s="222">
        <v>38</v>
      </c>
      <c r="AK67" s="223"/>
    </row>
    <row r="68" spans="1:37" ht="12.75">
      <c r="A68" s="2"/>
      <c r="B68" s="2"/>
      <c r="C68" s="8"/>
      <c r="D68" s="7" t="s">
        <v>535</v>
      </c>
      <c r="E68" s="2"/>
      <c r="F68" s="2"/>
      <c r="G68" s="26" t="s">
        <v>536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218"/>
      <c r="V68" s="219"/>
      <c r="W68" s="157"/>
      <c r="X68" s="157"/>
      <c r="Y68" s="157"/>
      <c r="Z68" s="157"/>
      <c r="AA68" s="157"/>
      <c r="AB68" s="157"/>
      <c r="AC68" s="159"/>
      <c r="AD68" s="161"/>
      <c r="AE68" s="160"/>
      <c r="AF68" s="161"/>
      <c r="AG68" s="161"/>
      <c r="AH68" s="161"/>
      <c r="AI68" s="160"/>
      <c r="AJ68" s="222"/>
      <c r="AK68" s="223"/>
    </row>
    <row r="69" spans="1:37" ht="12.75">
      <c r="A69" s="2"/>
      <c r="B69" s="2"/>
      <c r="C69" s="8"/>
      <c r="D69" s="10" t="s">
        <v>537</v>
      </c>
      <c r="E69" s="9"/>
      <c r="F69" s="9"/>
      <c r="G69" s="27" t="s">
        <v>538</v>
      </c>
      <c r="H69" s="157">
        <v>12342</v>
      </c>
      <c r="I69" s="157"/>
      <c r="J69" s="157">
        <f>SUM(H69:I69)</f>
        <v>12342</v>
      </c>
      <c r="K69" s="157"/>
      <c r="L69" s="157">
        <f>SUM(J69:K69)</f>
        <v>12342</v>
      </c>
      <c r="M69" s="157">
        <v>-38</v>
      </c>
      <c r="N69" s="157">
        <f>SUM(L69:M69)</f>
        <v>12304</v>
      </c>
      <c r="O69" s="157"/>
      <c r="P69" s="157">
        <f>SUM(N69:O69)</f>
        <v>12304</v>
      </c>
      <c r="Q69" s="157"/>
      <c r="R69" s="157">
        <f>SUM(P69:Q69)</f>
        <v>12304</v>
      </c>
      <c r="S69" s="157">
        <v>-3175</v>
      </c>
      <c r="T69" s="157">
        <f>SUM(R69:S69)</f>
        <v>9129</v>
      </c>
      <c r="U69" s="218">
        <v>9092</v>
      </c>
      <c r="V69" s="219">
        <f>SUM(U69/T69)</f>
        <v>0.9959469821448133</v>
      </c>
      <c r="W69" s="157"/>
      <c r="X69" s="157"/>
      <c r="Y69" s="157"/>
      <c r="Z69" s="157"/>
      <c r="AA69" s="157"/>
      <c r="AB69" s="157"/>
      <c r="AC69" s="159"/>
      <c r="AD69" s="161"/>
      <c r="AE69" s="160"/>
      <c r="AF69" s="161"/>
      <c r="AG69" s="161"/>
      <c r="AH69" s="161"/>
      <c r="AI69" s="160"/>
      <c r="AJ69" s="222"/>
      <c r="AK69" s="223"/>
    </row>
    <row r="70" spans="1:37" ht="12.75">
      <c r="A70" s="2"/>
      <c r="B70" s="2"/>
      <c r="C70" s="8"/>
      <c r="D70" s="10" t="s">
        <v>539</v>
      </c>
      <c r="E70" s="9"/>
      <c r="F70" s="9"/>
      <c r="G70" s="27" t="s">
        <v>540</v>
      </c>
      <c r="H70" s="157">
        <v>3332</v>
      </c>
      <c r="I70" s="157"/>
      <c r="J70" s="157">
        <f>SUM(H70:I70)</f>
        <v>3332</v>
      </c>
      <c r="K70" s="157"/>
      <c r="L70" s="157">
        <f>SUM(J70:K70)</f>
        <v>3332</v>
      </c>
      <c r="M70" s="157">
        <v>-10</v>
      </c>
      <c r="N70" s="157">
        <f>SUM(L70:M70)</f>
        <v>3322</v>
      </c>
      <c r="O70" s="157"/>
      <c r="P70" s="157">
        <f>SUM(N70:O70)</f>
        <v>3322</v>
      </c>
      <c r="Q70" s="157"/>
      <c r="R70" s="157">
        <f>SUM(P70:Q70)</f>
        <v>3322</v>
      </c>
      <c r="S70" s="157">
        <v>-973</v>
      </c>
      <c r="T70" s="157">
        <f>SUM(R70:S70)</f>
        <v>2349</v>
      </c>
      <c r="U70" s="218">
        <v>2419</v>
      </c>
      <c r="V70" s="219">
        <f>SUM(U70/T70)</f>
        <v>1.0297999148573862</v>
      </c>
      <c r="W70" s="157"/>
      <c r="X70" s="157"/>
      <c r="Y70" s="157"/>
      <c r="Z70" s="157"/>
      <c r="AA70" s="157"/>
      <c r="AB70" s="157"/>
      <c r="AC70" s="159"/>
      <c r="AD70" s="161"/>
      <c r="AE70" s="160"/>
      <c r="AF70" s="161"/>
      <c r="AG70" s="161"/>
      <c r="AH70" s="161"/>
      <c r="AI70" s="160"/>
      <c r="AJ70" s="222"/>
      <c r="AK70" s="223"/>
    </row>
    <row r="71" spans="1:37" ht="12.75">
      <c r="A71" s="2"/>
      <c r="B71" s="2"/>
      <c r="C71" s="8"/>
      <c r="D71" s="10" t="s">
        <v>541</v>
      </c>
      <c r="E71" s="9"/>
      <c r="F71" s="9"/>
      <c r="G71" s="27" t="s">
        <v>542</v>
      </c>
      <c r="H71" s="157">
        <v>1539</v>
      </c>
      <c r="I71" s="157"/>
      <c r="J71" s="157">
        <f>SUM(H71:I71)</f>
        <v>1539</v>
      </c>
      <c r="K71" s="157"/>
      <c r="L71" s="157">
        <f>SUM(J71:K71)</f>
        <v>1539</v>
      </c>
      <c r="M71" s="157"/>
      <c r="N71" s="157">
        <f>SUM(L71:M71)</f>
        <v>1539</v>
      </c>
      <c r="O71" s="157"/>
      <c r="P71" s="157">
        <f>SUM(N71:O71)</f>
        <v>1539</v>
      </c>
      <c r="Q71" s="157"/>
      <c r="R71" s="157">
        <f>SUM(P71:Q71)</f>
        <v>1539</v>
      </c>
      <c r="S71" s="157"/>
      <c r="T71" s="157">
        <f>SUM(R71:S71)</f>
        <v>1539</v>
      </c>
      <c r="U71" s="218">
        <v>1164</v>
      </c>
      <c r="V71" s="219">
        <f>SUM(U71/T71)</f>
        <v>0.7563352826510721</v>
      </c>
      <c r="W71" s="157"/>
      <c r="X71" s="157"/>
      <c r="Y71" s="157"/>
      <c r="Z71" s="157"/>
      <c r="AA71" s="157"/>
      <c r="AB71" s="157"/>
      <c r="AC71" s="159"/>
      <c r="AD71" s="161"/>
      <c r="AE71" s="160"/>
      <c r="AF71" s="161"/>
      <c r="AG71" s="161"/>
      <c r="AH71" s="161"/>
      <c r="AI71" s="160"/>
      <c r="AJ71" s="222"/>
      <c r="AK71" s="223"/>
    </row>
    <row r="72" spans="1:37" ht="12.75">
      <c r="A72" s="2"/>
      <c r="B72" s="2"/>
      <c r="C72" s="2"/>
      <c r="D72" s="7"/>
      <c r="E72" s="2"/>
      <c r="F72" s="2"/>
      <c r="G72" s="26" t="s">
        <v>608</v>
      </c>
      <c r="H72" s="163">
        <f>SUM(H69:H71)</f>
        <v>17213</v>
      </c>
      <c r="I72" s="163">
        <f>SUM(I69:I71)</f>
        <v>0</v>
      </c>
      <c r="J72" s="163">
        <f>SUM(J69:J71)</f>
        <v>17213</v>
      </c>
      <c r="K72" s="163">
        <f>SUM(K69:K71)</f>
        <v>0</v>
      </c>
      <c r="L72" s="163">
        <f>SUM(J72:K72)</f>
        <v>17213</v>
      </c>
      <c r="M72" s="163">
        <f aca="true" t="shared" si="6" ref="M72:R72">SUM(M69:M71)</f>
        <v>-48</v>
      </c>
      <c r="N72" s="163">
        <f t="shared" si="6"/>
        <v>17165</v>
      </c>
      <c r="O72" s="163">
        <f t="shared" si="6"/>
        <v>0</v>
      </c>
      <c r="P72" s="163">
        <f t="shared" si="6"/>
        <v>17165</v>
      </c>
      <c r="Q72" s="163">
        <f t="shared" si="6"/>
        <v>0</v>
      </c>
      <c r="R72" s="163">
        <f t="shared" si="6"/>
        <v>17165</v>
      </c>
      <c r="S72" s="163">
        <f>SUM(S69:S71)</f>
        <v>-4148</v>
      </c>
      <c r="T72" s="163">
        <f>SUM(T69:T71)</f>
        <v>13017</v>
      </c>
      <c r="U72" s="220">
        <f>SUM(U69:U71)</f>
        <v>12675</v>
      </c>
      <c r="V72" s="221">
        <f>SUM(U72/T72)</f>
        <v>0.9737266651302143</v>
      </c>
      <c r="W72" s="157"/>
      <c r="X72" s="157"/>
      <c r="Y72" s="157"/>
      <c r="Z72" s="157"/>
      <c r="AA72" s="157"/>
      <c r="AB72" s="157"/>
      <c r="AC72" s="159"/>
      <c r="AD72" s="161"/>
      <c r="AE72" s="160"/>
      <c r="AF72" s="161"/>
      <c r="AG72" s="161"/>
      <c r="AH72" s="167">
        <f>SUM(AH66:AH71)</f>
        <v>0</v>
      </c>
      <c r="AI72" s="167">
        <f>SUM(AI66:AI71)</f>
        <v>0</v>
      </c>
      <c r="AJ72" s="230">
        <f>SUM(AJ66:AJ71)</f>
        <v>180</v>
      </c>
      <c r="AK72" s="223"/>
    </row>
    <row r="73" spans="1:37" ht="12.75">
      <c r="A73" s="2"/>
      <c r="B73" s="2"/>
      <c r="C73" s="2"/>
      <c r="D73" s="7"/>
      <c r="E73" s="2"/>
      <c r="F73" s="2"/>
      <c r="G73" s="26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218"/>
      <c r="V73" s="219"/>
      <c r="W73" s="157"/>
      <c r="X73" s="157"/>
      <c r="Y73" s="157"/>
      <c r="Z73" s="157"/>
      <c r="AA73" s="157"/>
      <c r="AB73" s="157"/>
      <c r="AC73" s="159"/>
      <c r="AD73" s="161"/>
      <c r="AE73" s="160"/>
      <c r="AF73" s="161"/>
      <c r="AG73" s="161"/>
      <c r="AH73" s="161"/>
      <c r="AI73" s="160"/>
      <c r="AJ73" s="222"/>
      <c r="AK73" s="223"/>
    </row>
    <row r="74" spans="1:37" ht="26.25" customHeight="1">
      <c r="A74" s="2"/>
      <c r="B74" s="2">
        <v>6</v>
      </c>
      <c r="C74" s="2"/>
      <c r="D74" s="7"/>
      <c r="E74" s="296" t="s">
        <v>662</v>
      </c>
      <c r="F74" s="297"/>
      <c r="G74" s="298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218"/>
      <c r="V74" s="219"/>
      <c r="W74" s="157"/>
      <c r="X74" s="157"/>
      <c r="Y74" s="157"/>
      <c r="Z74" s="157"/>
      <c r="AA74" s="157"/>
      <c r="AB74" s="157"/>
      <c r="AC74" s="159"/>
      <c r="AD74" s="161"/>
      <c r="AE74" s="160"/>
      <c r="AF74" s="161"/>
      <c r="AG74" s="161"/>
      <c r="AH74" s="161"/>
      <c r="AI74" s="160"/>
      <c r="AJ74" s="222"/>
      <c r="AK74" s="223"/>
    </row>
    <row r="75" spans="1:37" ht="12.75">
      <c r="A75" s="2"/>
      <c r="B75" s="2"/>
      <c r="C75" s="8" t="s">
        <v>498</v>
      </c>
      <c r="D75" s="7"/>
      <c r="E75" s="2"/>
      <c r="F75" s="302" t="s">
        <v>499</v>
      </c>
      <c r="G75" s="303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218"/>
      <c r="V75" s="219"/>
      <c r="W75" s="157"/>
      <c r="X75" s="157"/>
      <c r="Y75" s="157"/>
      <c r="Z75" s="157"/>
      <c r="AA75" s="157"/>
      <c r="AB75" s="157"/>
      <c r="AC75" s="159"/>
      <c r="AD75" s="161"/>
      <c r="AE75" s="160"/>
      <c r="AF75" s="161"/>
      <c r="AG75" s="161"/>
      <c r="AH75" s="161"/>
      <c r="AI75" s="160"/>
      <c r="AJ75" s="222"/>
      <c r="AK75" s="223"/>
    </row>
    <row r="76" spans="1:37" ht="12.75">
      <c r="A76" s="2"/>
      <c r="B76" s="2"/>
      <c r="C76" s="8"/>
      <c r="D76" s="7" t="s">
        <v>535</v>
      </c>
      <c r="E76" s="2"/>
      <c r="F76" s="2"/>
      <c r="G76" s="26" t="s">
        <v>536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218"/>
      <c r="V76" s="219"/>
      <c r="W76" s="157"/>
      <c r="X76" s="157"/>
      <c r="Y76" s="157"/>
      <c r="Z76" s="157"/>
      <c r="AA76" s="157"/>
      <c r="AB76" s="157"/>
      <c r="AC76" s="159"/>
      <c r="AD76" s="161"/>
      <c r="AE76" s="160"/>
      <c r="AF76" s="161"/>
      <c r="AG76" s="161"/>
      <c r="AH76" s="161"/>
      <c r="AI76" s="160"/>
      <c r="AJ76" s="222"/>
      <c r="AK76" s="223"/>
    </row>
    <row r="77" spans="1:37" ht="12.75">
      <c r="A77" s="2"/>
      <c r="B77" s="2"/>
      <c r="C77" s="8"/>
      <c r="D77" s="10" t="s">
        <v>537</v>
      </c>
      <c r="E77" s="9"/>
      <c r="F77" s="9"/>
      <c r="G77" s="27" t="s">
        <v>538</v>
      </c>
      <c r="H77" s="157">
        <v>300</v>
      </c>
      <c r="I77" s="157"/>
      <c r="J77" s="157">
        <f>SUM(H77:I77)</f>
        <v>300</v>
      </c>
      <c r="K77" s="157"/>
      <c r="L77" s="157">
        <f>SUM(J77:K77)</f>
        <v>300</v>
      </c>
      <c r="M77" s="157"/>
      <c r="N77" s="157">
        <f>SUM(L77:M77)</f>
        <v>300</v>
      </c>
      <c r="O77" s="157"/>
      <c r="P77" s="157">
        <f>SUM(N77:O77)</f>
        <v>300</v>
      </c>
      <c r="Q77" s="157"/>
      <c r="R77" s="157">
        <f>SUM(P77:Q77)</f>
        <v>300</v>
      </c>
      <c r="S77" s="157"/>
      <c r="T77" s="157">
        <f>SUM(R77:S77)</f>
        <v>300</v>
      </c>
      <c r="U77" s="218">
        <v>51</v>
      </c>
      <c r="V77" s="219">
        <f>SUM(U77/T77)</f>
        <v>0.17</v>
      </c>
      <c r="W77" s="157"/>
      <c r="X77" s="157"/>
      <c r="Y77" s="157"/>
      <c r="Z77" s="157"/>
      <c r="AA77" s="157"/>
      <c r="AB77" s="157"/>
      <c r="AC77" s="159"/>
      <c r="AD77" s="161"/>
      <c r="AE77" s="160"/>
      <c r="AF77" s="161"/>
      <c r="AG77" s="161"/>
      <c r="AH77" s="161"/>
      <c r="AI77" s="160"/>
      <c r="AJ77" s="222"/>
      <c r="AK77" s="223"/>
    </row>
    <row r="78" spans="1:37" ht="12.75">
      <c r="A78" s="2"/>
      <c r="B78" s="2"/>
      <c r="C78" s="8"/>
      <c r="D78" s="10" t="s">
        <v>539</v>
      </c>
      <c r="E78" s="9"/>
      <c r="F78" s="9"/>
      <c r="G78" s="27" t="s">
        <v>540</v>
      </c>
      <c r="H78" s="157">
        <v>81</v>
      </c>
      <c r="I78" s="157"/>
      <c r="J78" s="157">
        <f>SUM(H78:I78)</f>
        <v>81</v>
      </c>
      <c r="K78" s="157"/>
      <c r="L78" s="157">
        <f>SUM(J78:K78)</f>
        <v>81</v>
      </c>
      <c r="M78" s="157"/>
      <c r="N78" s="157">
        <f>SUM(L78:M78)</f>
        <v>81</v>
      </c>
      <c r="O78" s="157"/>
      <c r="P78" s="157">
        <f>SUM(N78:O78)</f>
        <v>81</v>
      </c>
      <c r="Q78" s="157"/>
      <c r="R78" s="157">
        <f>SUM(P78:Q78)</f>
        <v>81</v>
      </c>
      <c r="S78" s="157"/>
      <c r="T78" s="157">
        <f>SUM(R78:S78)</f>
        <v>81</v>
      </c>
      <c r="U78" s="218">
        <v>12</v>
      </c>
      <c r="V78" s="219">
        <f>SUM(U78/T78)</f>
        <v>0.14814814814814814</v>
      </c>
      <c r="W78" s="157"/>
      <c r="X78" s="157"/>
      <c r="Y78" s="157"/>
      <c r="Z78" s="157"/>
      <c r="AA78" s="157"/>
      <c r="AB78" s="157"/>
      <c r="AC78" s="159"/>
      <c r="AD78" s="161"/>
      <c r="AE78" s="160"/>
      <c r="AF78" s="161"/>
      <c r="AG78" s="161"/>
      <c r="AH78" s="161"/>
      <c r="AI78" s="160"/>
      <c r="AJ78" s="222"/>
      <c r="AK78" s="223"/>
    </row>
    <row r="79" spans="1:37" ht="12.75">
      <c r="A79" s="2"/>
      <c r="B79" s="2"/>
      <c r="C79" s="2"/>
      <c r="D79" s="7"/>
      <c r="E79" s="2"/>
      <c r="F79" s="2"/>
      <c r="G79" s="26" t="s">
        <v>608</v>
      </c>
      <c r="H79" s="163">
        <f>SUM(H77:H78)</f>
        <v>381</v>
      </c>
      <c r="I79" s="163">
        <f>SUM(I77:I78)</f>
        <v>0</v>
      </c>
      <c r="J79" s="163">
        <f>SUM(J77:J78)</f>
        <v>381</v>
      </c>
      <c r="K79" s="163">
        <f>SUM(K77:K78)</f>
        <v>0</v>
      </c>
      <c r="L79" s="163">
        <f>SUM(J79:K79)</f>
        <v>381</v>
      </c>
      <c r="M79" s="163">
        <f>SUM(M77:M78)</f>
        <v>0</v>
      </c>
      <c r="N79" s="163">
        <f>SUM(L79:M79)</f>
        <v>381</v>
      </c>
      <c r="O79" s="163">
        <f aca="true" t="shared" si="7" ref="O79:U79">SUM(O77:O78)</f>
        <v>0</v>
      </c>
      <c r="P79" s="163">
        <f t="shared" si="7"/>
        <v>381</v>
      </c>
      <c r="Q79" s="163">
        <f t="shared" si="7"/>
        <v>0</v>
      </c>
      <c r="R79" s="163">
        <f t="shared" si="7"/>
        <v>381</v>
      </c>
      <c r="S79" s="163">
        <f t="shared" si="7"/>
        <v>0</v>
      </c>
      <c r="T79" s="163">
        <f t="shared" si="7"/>
        <v>381</v>
      </c>
      <c r="U79" s="220">
        <f t="shared" si="7"/>
        <v>63</v>
      </c>
      <c r="V79" s="221">
        <f>SUM(U79/T79)</f>
        <v>0.16535433070866143</v>
      </c>
      <c r="W79" s="157"/>
      <c r="X79" s="157"/>
      <c r="Y79" s="157"/>
      <c r="Z79" s="157"/>
      <c r="AA79" s="157"/>
      <c r="AB79" s="157"/>
      <c r="AC79" s="159"/>
      <c r="AD79" s="161"/>
      <c r="AE79" s="160"/>
      <c r="AF79" s="161"/>
      <c r="AG79" s="161"/>
      <c r="AH79" s="161"/>
      <c r="AI79" s="160"/>
      <c r="AJ79" s="222"/>
      <c r="AK79" s="223"/>
    </row>
    <row r="80" spans="1:37" ht="12.75">
      <c r="A80" s="2"/>
      <c r="B80" s="2"/>
      <c r="C80" s="2"/>
      <c r="D80" s="7"/>
      <c r="E80" s="2"/>
      <c r="F80" s="2"/>
      <c r="G80" s="26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218"/>
      <c r="V80" s="219"/>
      <c r="W80" s="157"/>
      <c r="X80" s="157"/>
      <c r="Y80" s="157"/>
      <c r="Z80" s="157"/>
      <c r="AA80" s="157"/>
      <c r="AB80" s="157"/>
      <c r="AC80" s="159"/>
      <c r="AD80" s="161"/>
      <c r="AE80" s="160"/>
      <c r="AF80" s="161"/>
      <c r="AG80" s="161"/>
      <c r="AH80" s="161"/>
      <c r="AI80" s="160"/>
      <c r="AJ80" s="222"/>
      <c r="AK80" s="223"/>
    </row>
    <row r="81" spans="1:37" ht="12.75">
      <c r="A81" s="2"/>
      <c r="B81" s="2">
        <v>7</v>
      </c>
      <c r="C81" s="2"/>
      <c r="D81" s="7"/>
      <c r="E81" s="302" t="s">
        <v>663</v>
      </c>
      <c r="F81" s="303"/>
      <c r="G81" s="303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218"/>
      <c r="V81" s="219"/>
      <c r="W81" s="157"/>
      <c r="X81" s="157"/>
      <c r="Y81" s="157"/>
      <c r="Z81" s="157"/>
      <c r="AA81" s="157"/>
      <c r="AB81" s="157"/>
      <c r="AC81" s="159"/>
      <c r="AD81" s="161"/>
      <c r="AE81" s="160"/>
      <c r="AF81" s="161"/>
      <c r="AG81" s="161"/>
      <c r="AH81" s="161"/>
      <c r="AI81" s="160"/>
      <c r="AJ81" s="222"/>
      <c r="AK81" s="223"/>
    </row>
    <row r="82" spans="1:37" ht="12.75">
      <c r="A82" s="2"/>
      <c r="B82" s="2"/>
      <c r="C82" s="8" t="s">
        <v>498</v>
      </c>
      <c r="D82" s="7"/>
      <c r="E82" s="2"/>
      <c r="F82" s="302" t="s">
        <v>499</v>
      </c>
      <c r="G82" s="303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218"/>
      <c r="V82" s="219"/>
      <c r="W82" s="157"/>
      <c r="X82" s="157"/>
      <c r="Y82" s="157"/>
      <c r="Z82" s="157"/>
      <c r="AA82" s="157"/>
      <c r="AB82" s="157"/>
      <c r="AC82" s="159"/>
      <c r="AD82" s="161"/>
      <c r="AE82" s="160"/>
      <c r="AF82" s="161"/>
      <c r="AG82" s="161"/>
      <c r="AH82" s="161"/>
      <c r="AI82" s="160"/>
      <c r="AJ82" s="222"/>
      <c r="AK82" s="223"/>
    </row>
    <row r="83" spans="1:37" ht="12.75">
      <c r="A83" s="2"/>
      <c r="B83" s="2"/>
      <c r="C83" s="2"/>
      <c r="D83" s="12">
        <v>1</v>
      </c>
      <c r="E83" s="2"/>
      <c r="F83" s="2"/>
      <c r="G83" s="26" t="s">
        <v>500</v>
      </c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218"/>
      <c r="V83" s="219"/>
      <c r="W83" s="157"/>
      <c r="X83" s="157"/>
      <c r="Y83" s="157"/>
      <c r="Z83" s="157"/>
      <c r="AA83" s="157"/>
      <c r="AB83" s="157"/>
      <c r="AC83" s="159"/>
      <c r="AD83" s="161"/>
      <c r="AE83" s="160"/>
      <c r="AF83" s="161"/>
      <c r="AG83" s="161"/>
      <c r="AH83" s="161"/>
      <c r="AI83" s="160"/>
      <c r="AJ83" s="222"/>
      <c r="AK83" s="223"/>
    </row>
    <row r="84" spans="1:37" ht="12.75">
      <c r="A84" s="2"/>
      <c r="B84" s="2"/>
      <c r="C84" s="2"/>
      <c r="D84" s="10" t="s">
        <v>501</v>
      </c>
      <c r="E84" s="9"/>
      <c r="F84" s="9"/>
      <c r="G84" s="27" t="s">
        <v>502</v>
      </c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218"/>
      <c r="V84" s="219"/>
      <c r="W84" s="157">
        <v>4700</v>
      </c>
      <c r="X84" s="157"/>
      <c r="Y84" s="157">
        <f>SUM(W84:X84)</f>
        <v>4700</v>
      </c>
      <c r="Z84" s="157"/>
      <c r="AA84" s="157">
        <f>SUM(Y84:Z84)</f>
        <v>4700</v>
      </c>
      <c r="AB84" s="157"/>
      <c r="AC84" s="157">
        <f>SUM(AA84:AB84)</f>
        <v>4700</v>
      </c>
      <c r="AD84" s="161"/>
      <c r="AE84" s="160">
        <f>SUM(AC84:AD84)</f>
        <v>4700</v>
      </c>
      <c r="AF84" s="161"/>
      <c r="AG84" s="160">
        <f>SUM(AE84:AF84)</f>
        <v>4700</v>
      </c>
      <c r="AH84" s="161"/>
      <c r="AI84" s="160">
        <f>SUM(AG84:AH84)</f>
        <v>4700</v>
      </c>
      <c r="AJ84" s="222">
        <v>2530</v>
      </c>
      <c r="AK84" s="223">
        <f>SUM(AJ84/AI84)</f>
        <v>0.5382978723404256</v>
      </c>
    </row>
    <row r="85" spans="1:37" ht="12.75">
      <c r="A85" s="2"/>
      <c r="B85" s="9"/>
      <c r="C85" s="9"/>
      <c r="D85" s="10" t="s">
        <v>503</v>
      </c>
      <c r="E85" s="9"/>
      <c r="F85" s="9"/>
      <c r="G85" s="27" t="s">
        <v>504</v>
      </c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218"/>
      <c r="V85" s="219"/>
      <c r="W85" s="157">
        <v>1134</v>
      </c>
      <c r="X85" s="157"/>
      <c r="Y85" s="157">
        <f>SUM(W85:X85)</f>
        <v>1134</v>
      </c>
      <c r="Z85" s="157"/>
      <c r="AA85" s="157">
        <f>SUM(Y85:Z85)</f>
        <v>1134</v>
      </c>
      <c r="AB85" s="157"/>
      <c r="AC85" s="157">
        <f>SUM(AA85:AB85)</f>
        <v>1134</v>
      </c>
      <c r="AD85" s="161"/>
      <c r="AE85" s="160">
        <f>SUM(AC85:AD85)</f>
        <v>1134</v>
      </c>
      <c r="AF85" s="161"/>
      <c r="AG85" s="160">
        <f>SUM(AE85:AF85)</f>
        <v>1134</v>
      </c>
      <c r="AH85" s="161"/>
      <c r="AI85" s="160">
        <f>SUM(AG85:AH85)</f>
        <v>1134</v>
      </c>
      <c r="AJ85" s="222">
        <v>434</v>
      </c>
      <c r="AK85" s="223">
        <f>SUM(AJ85/AI85)</f>
        <v>0.38271604938271603</v>
      </c>
    </row>
    <row r="86" spans="1:37" ht="12.75">
      <c r="A86" s="2"/>
      <c r="B86" s="9"/>
      <c r="C86" s="9"/>
      <c r="D86" s="7" t="s">
        <v>535</v>
      </c>
      <c r="E86" s="2"/>
      <c r="F86" s="2"/>
      <c r="G86" s="26" t="s">
        <v>536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218"/>
      <c r="V86" s="219"/>
      <c r="W86" s="157"/>
      <c r="X86" s="157"/>
      <c r="Y86" s="157"/>
      <c r="Z86" s="157"/>
      <c r="AA86" s="157"/>
      <c r="AB86" s="157"/>
      <c r="AC86" s="159"/>
      <c r="AD86" s="161"/>
      <c r="AE86" s="160"/>
      <c r="AF86" s="161"/>
      <c r="AG86" s="161"/>
      <c r="AH86" s="161"/>
      <c r="AI86" s="160"/>
      <c r="AJ86" s="222"/>
      <c r="AK86" s="223"/>
    </row>
    <row r="87" spans="1:37" ht="12.75">
      <c r="A87" s="2"/>
      <c r="B87" s="9"/>
      <c r="C87" s="9"/>
      <c r="D87" s="10" t="s">
        <v>537</v>
      </c>
      <c r="E87" s="9"/>
      <c r="F87" s="9"/>
      <c r="G87" s="27" t="s">
        <v>538</v>
      </c>
      <c r="H87" s="157"/>
      <c r="I87" s="157"/>
      <c r="J87" s="157">
        <f>SUM(H87:I87)</f>
        <v>0</v>
      </c>
      <c r="K87" s="157"/>
      <c r="L87" s="157">
        <f>SUM(J87:K87)</f>
        <v>0</v>
      </c>
      <c r="M87" s="157">
        <v>0</v>
      </c>
      <c r="N87" s="157">
        <f>SUM(L87:M87)</f>
        <v>0</v>
      </c>
      <c r="O87" s="157">
        <v>283</v>
      </c>
      <c r="P87" s="157">
        <f>SUM(N87:O87)</f>
        <v>283</v>
      </c>
      <c r="Q87" s="157"/>
      <c r="R87" s="157">
        <f>SUM(P87:Q87)</f>
        <v>283</v>
      </c>
      <c r="S87" s="157">
        <v>-283</v>
      </c>
      <c r="T87" s="157">
        <f>SUM(R87:S87)</f>
        <v>0</v>
      </c>
      <c r="U87" s="218"/>
      <c r="V87" s="219"/>
      <c r="W87" s="157"/>
      <c r="X87" s="157"/>
      <c r="Y87" s="157"/>
      <c r="Z87" s="157"/>
      <c r="AA87" s="157"/>
      <c r="AB87" s="157"/>
      <c r="AC87" s="159"/>
      <c r="AD87" s="161"/>
      <c r="AE87" s="160"/>
      <c r="AF87" s="161"/>
      <c r="AG87" s="161"/>
      <c r="AH87" s="161"/>
      <c r="AI87" s="160"/>
      <c r="AJ87" s="222"/>
      <c r="AK87" s="223"/>
    </row>
    <row r="88" spans="1:37" ht="12.75">
      <c r="A88" s="2"/>
      <c r="B88" s="9"/>
      <c r="C88" s="9"/>
      <c r="D88" s="10" t="s">
        <v>539</v>
      </c>
      <c r="E88" s="9"/>
      <c r="F88" s="9"/>
      <c r="G88" s="27" t="s">
        <v>540</v>
      </c>
      <c r="H88" s="157"/>
      <c r="I88" s="157"/>
      <c r="J88" s="157">
        <f>SUM(H88:I88)</f>
        <v>0</v>
      </c>
      <c r="K88" s="157"/>
      <c r="L88" s="157">
        <f>SUM(J88:K88)</f>
        <v>0</v>
      </c>
      <c r="M88" s="157">
        <v>0</v>
      </c>
      <c r="N88" s="157">
        <f>SUM(L88:M88)</f>
        <v>0</v>
      </c>
      <c r="O88" s="157">
        <v>77</v>
      </c>
      <c r="P88" s="157">
        <f>SUM(N88:O88)</f>
        <v>77</v>
      </c>
      <c r="Q88" s="157"/>
      <c r="R88" s="157">
        <f>SUM(P88:Q88)</f>
        <v>77</v>
      </c>
      <c r="S88" s="157">
        <v>-77</v>
      </c>
      <c r="T88" s="157">
        <f>SUM(R88:S88)</f>
        <v>0</v>
      </c>
      <c r="U88" s="218"/>
      <c r="V88" s="219"/>
      <c r="W88" s="157"/>
      <c r="X88" s="157"/>
      <c r="Y88" s="157"/>
      <c r="Z88" s="157"/>
      <c r="AA88" s="157"/>
      <c r="AB88" s="157"/>
      <c r="AC88" s="159"/>
      <c r="AD88" s="161"/>
      <c r="AE88" s="160"/>
      <c r="AF88" s="161"/>
      <c r="AG88" s="161"/>
      <c r="AH88" s="161"/>
      <c r="AI88" s="160"/>
      <c r="AJ88" s="222"/>
      <c r="AK88" s="223"/>
    </row>
    <row r="89" spans="1:37" ht="12.75">
      <c r="A89" s="2"/>
      <c r="B89" s="2"/>
      <c r="C89" s="2"/>
      <c r="D89" s="10" t="s">
        <v>541</v>
      </c>
      <c r="E89" s="9"/>
      <c r="F89" s="9"/>
      <c r="G89" s="27" t="s">
        <v>542</v>
      </c>
      <c r="H89" s="157">
        <v>1297</v>
      </c>
      <c r="I89" s="157"/>
      <c r="J89" s="157">
        <f>SUM(H89:I89)</f>
        <v>1297</v>
      </c>
      <c r="K89" s="157"/>
      <c r="L89" s="157">
        <f>SUM(J89:K89)</f>
        <v>1297</v>
      </c>
      <c r="M89" s="157"/>
      <c r="N89" s="157">
        <f>SUM(L89:M89)</f>
        <v>1297</v>
      </c>
      <c r="O89" s="157"/>
      <c r="P89" s="157">
        <f>SUM(N89:O89)</f>
        <v>1297</v>
      </c>
      <c r="Q89" s="157"/>
      <c r="R89" s="157">
        <f>SUM(P89:Q89)</f>
        <v>1297</v>
      </c>
      <c r="S89" s="157">
        <v>400</v>
      </c>
      <c r="T89" s="157">
        <f>SUM(R89:S89)</f>
        <v>1697</v>
      </c>
      <c r="U89" s="218">
        <v>1671</v>
      </c>
      <c r="V89" s="219">
        <f>SUM(U89/T89)</f>
        <v>0.9846788450206246</v>
      </c>
      <c r="W89" s="157"/>
      <c r="X89" s="157"/>
      <c r="Y89" s="157"/>
      <c r="Z89" s="157"/>
      <c r="AA89" s="157"/>
      <c r="AB89" s="157"/>
      <c r="AC89" s="159"/>
      <c r="AD89" s="161"/>
      <c r="AE89" s="160"/>
      <c r="AF89" s="161"/>
      <c r="AG89" s="161"/>
      <c r="AH89" s="161"/>
      <c r="AI89" s="160"/>
      <c r="AJ89" s="222"/>
      <c r="AK89" s="223"/>
    </row>
    <row r="90" spans="1:37" ht="12.75">
      <c r="A90" s="2"/>
      <c r="B90" s="2"/>
      <c r="C90" s="2"/>
      <c r="D90" s="7"/>
      <c r="E90" s="2"/>
      <c r="F90" s="2"/>
      <c r="G90" s="26" t="s">
        <v>608</v>
      </c>
      <c r="H90" s="163">
        <f>SUM(H87:H89)</f>
        <v>1297</v>
      </c>
      <c r="I90" s="163">
        <f>SUM(I87:I89)</f>
        <v>0</v>
      </c>
      <c r="J90" s="163">
        <f>SUM(J87:J89)</f>
        <v>1297</v>
      </c>
      <c r="K90" s="163">
        <f>SUM(K87:K89)</f>
        <v>0</v>
      </c>
      <c r="L90" s="163">
        <f>SUM(J90:K90)</f>
        <v>1297</v>
      </c>
      <c r="M90" s="163">
        <f>SUM(M87:M89)</f>
        <v>0</v>
      </c>
      <c r="N90" s="163">
        <f>SUM(L90:M90)</f>
        <v>1297</v>
      </c>
      <c r="O90" s="163">
        <f aca="true" t="shared" si="8" ref="O90:U90">SUM(O87:O89)</f>
        <v>360</v>
      </c>
      <c r="P90" s="163">
        <f t="shared" si="8"/>
        <v>1657</v>
      </c>
      <c r="Q90" s="163">
        <f t="shared" si="8"/>
        <v>0</v>
      </c>
      <c r="R90" s="163">
        <f t="shared" si="8"/>
        <v>1657</v>
      </c>
      <c r="S90" s="163">
        <f t="shared" si="8"/>
        <v>40</v>
      </c>
      <c r="T90" s="163">
        <f t="shared" si="8"/>
        <v>1697</v>
      </c>
      <c r="U90" s="220">
        <f t="shared" si="8"/>
        <v>1671</v>
      </c>
      <c r="V90" s="221">
        <f>SUM(U90/T90)</f>
        <v>0.9846788450206246</v>
      </c>
      <c r="W90" s="163">
        <f>SUM(W84:W89)</f>
        <v>5834</v>
      </c>
      <c r="X90" s="163">
        <f>SUM(X84:X89)</f>
        <v>0</v>
      </c>
      <c r="Y90" s="163">
        <f>SUM(Y84:Y89)</f>
        <v>5834</v>
      </c>
      <c r="Z90" s="163">
        <f>SUM(Z84:Z89)</f>
        <v>0</v>
      </c>
      <c r="AA90" s="163">
        <f>SUM(Y90:Z90)</f>
        <v>5834</v>
      </c>
      <c r="AB90" s="163">
        <f>SUM(AB84:AB89)</f>
        <v>0</v>
      </c>
      <c r="AC90" s="163">
        <f>SUM(AA90:AB90)</f>
        <v>5834</v>
      </c>
      <c r="AD90" s="167">
        <f aca="true" t="shared" si="9" ref="AD90:AJ90">SUM(AD84:AD89)</f>
        <v>0</v>
      </c>
      <c r="AE90" s="167">
        <f t="shared" si="9"/>
        <v>5834</v>
      </c>
      <c r="AF90" s="167">
        <f t="shared" si="9"/>
        <v>0</v>
      </c>
      <c r="AG90" s="167">
        <f t="shared" si="9"/>
        <v>5834</v>
      </c>
      <c r="AH90" s="167">
        <f t="shared" si="9"/>
        <v>0</v>
      </c>
      <c r="AI90" s="163">
        <f t="shared" si="9"/>
        <v>5834</v>
      </c>
      <c r="AJ90" s="220">
        <f t="shared" si="9"/>
        <v>2964</v>
      </c>
      <c r="AK90" s="221">
        <f>SUM(AJ90/AI90)</f>
        <v>0.5080562221460404</v>
      </c>
    </row>
    <row r="91" spans="1:37" ht="12.75">
      <c r="A91" s="2"/>
      <c r="B91" s="2"/>
      <c r="C91" s="2"/>
      <c r="D91" s="7"/>
      <c r="E91" s="2"/>
      <c r="F91" s="2"/>
      <c r="G91" s="26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218"/>
      <c r="V91" s="219"/>
      <c r="W91" s="157"/>
      <c r="X91" s="157"/>
      <c r="Y91" s="157"/>
      <c r="Z91" s="157"/>
      <c r="AA91" s="157"/>
      <c r="AB91" s="157"/>
      <c r="AC91" s="159"/>
      <c r="AD91" s="161"/>
      <c r="AE91" s="160"/>
      <c r="AF91" s="161"/>
      <c r="AG91" s="161"/>
      <c r="AH91" s="161"/>
      <c r="AI91" s="160"/>
      <c r="AJ91" s="222"/>
      <c r="AK91" s="223"/>
    </row>
    <row r="92" spans="1:37" ht="12.75">
      <c r="A92" s="2"/>
      <c r="B92" s="2">
        <v>8</v>
      </c>
      <c r="C92" s="2"/>
      <c r="D92" s="7"/>
      <c r="E92" s="302" t="s">
        <v>664</v>
      </c>
      <c r="F92" s="303"/>
      <c r="G92" s="303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218"/>
      <c r="V92" s="219"/>
      <c r="W92" s="157"/>
      <c r="X92" s="157"/>
      <c r="Y92" s="157"/>
      <c r="Z92" s="157"/>
      <c r="AA92" s="157"/>
      <c r="AB92" s="157"/>
      <c r="AC92" s="159"/>
      <c r="AD92" s="161"/>
      <c r="AE92" s="160"/>
      <c r="AF92" s="161"/>
      <c r="AG92" s="161"/>
      <c r="AH92" s="161"/>
      <c r="AI92" s="160"/>
      <c r="AJ92" s="222"/>
      <c r="AK92" s="223"/>
    </row>
    <row r="93" spans="1:37" ht="12.75">
      <c r="A93" s="2"/>
      <c r="B93" s="2"/>
      <c r="C93" s="8" t="s">
        <v>498</v>
      </c>
      <c r="D93" s="7"/>
      <c r="E93" s="2"/>
      <c r="F93" s="302" t="s">
        <v>499</v>
      </c>
      <c r="G93" s="303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218"/>
      <c r="V93" s="219"/>
      <c r="W93" s="157"/>
      <c r="X93" s="157"/>
      <c r="Y93" s="157"/>
      <c r="Z93" s="157"/>
      <c r="AA93" s="157"/>
      <c r="AB93" s="157"/>
      <c r="AC93" s="159"/>
      <c r="AD93" s="161"/>
      <c r="AE93" s="160"/>
      <c r="AF93" s="161"/>
      <c r="AG93" s="161"/>
      <c r="AH93" s="161"/>
      <c r="AI93" s="160"/>
      <c r="AJ93" s="222"/>
      <c r="AK93" s="223"/>
    </row>
    <row r="94" spans="1:37" ht="12.75">
      <c r="A94" s="2"/>
      <c r="B94" s="2"/>
      <c r="C94" s="2"/>
      <c r="D94" s="12">
        <v>1</v>
      </c>
      <c r="E94" s="2"/>
      <c r="F94" s="2"/>
      <c r="G94" s="26" t="s">
        <v>500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218"/>
      <c r="V94" s="219"/>
      <c r="W94" s="157"/>
      <c r="X94" s="157"/>
      <c r="Y94" s="157"/>
      <c r="Z94" s="157"/>
      <c r="AA94" s="157"/>
      <c r="AB94" s="157"/>
      <c r="AC94" s="159"/>
      <c r="AD94" s="161"/>
      <c r="AE94" s="160"/>
      <c r="AF94" s="161"/>
      <c r="AG94" s="161"/>
      <c r="AH94" s="161"/>
      <c r="AI94" s="160"/>
      <c r="AJ94" s="222"/>
      <c r="AK94" s="223"/>
    </row>
    <row r="95" spans="1:37" ht="12.75">
      <c r="A95" s="2"/>
      <c r="B95" s="2"/>
      <c r="C95" s="2"/>
      <c r="D95" s="10" t="s">
        <v>501</v>
      </c>
      <c r="E95" s="9"/>
      <c r="F95" s="9"/>
      <c r="G95" s="27" t="s">
        <v>502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218"/>
      <c r="V95" s="219"/>
      <c r="W95" s="157">
        <v>150</v>
      </c>
      <c r="X95" s="157"/>
      <c r="Y95" s="157">
        <f>SUM(W95:X95)</f>
        <v>150</v>
      </c>
      <c r="Z95" s="157"/>
      <c r="AA95" s="157">
        <f>SUM(Y95:Z95)</f>
        <v>150</v>
      </c>
      <c r="AB95" s="157"/>
      <c r="AC95" s="157">
        <f>SUM(AA95:AB95)</f>
        <v>150</v>
      </c>
      <c r="AD95" s="161"/>
      <c r="AE95" s="160">
        <f>SUM(AC95:AD95)</f>
        <v>150</v>
      </c>
      <c r="AF95" s="161"/>
      <c r="AG95" s="160">
        <f>SUM(AE95:AF95)</f>
        <v>150</v>
      </c>
      <c r="AH95" s="161"/>
      <c r="AI95" s="160">
        <f>SUM(AG95:AH95)</f>
        <v>150</v>
      </c>
      <c r="AJ95" s="222">
        <v>71</v>
      </c>
      <c r="AK95" s="223">
        <f>SUM(AJ95/AI95)</f>
        <v>0.47333333333333333</v>
      </c>
    </row>
    <row r="96" spans="1:37" ht="12.75">
      <c r="A96" s="2"/>
      <c r="B96" s="9"/>
      <c r="C96" s="9"/>
      <c r="D96" s="10" t="s">
        <v>503</v>
      </c>
      <c r="E96" s="9"/>
      <c r="F96" s="9"/>
      <c r="G96" s="27" t="s">
        <v>504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218"/>
      <c r="V96" s="219"/>
      <c r="W96" s="157">
        <v>30</v>
      </c>
      <c r="X96" s="157"/>
      <c r="Y96" s="157">
        <f>SUM(W96:X96)</f>
        <v>30</v>
      </c>
      <c r="Z96" s="157"/>
      <c r="AA96" s="157">
        <f>SUM(Y96:Z96)</f>
        <v>30</v>
      </c>
      <c r="AB96" s="157"/>
      <c r="AC96" s="157">
        <f>SUM(AA96:AB96)</f>
        <v>30</v>
      </c>
      <c r="AD96" s="161"/>
      <c r="AE96" s="160">
        <f>SUM(AC96:AD96)</f>
        <v>30</v>
      </c>
      <c r="AF96" s="161"/>
      <c r="AG96" s="160">
        <f>SUM(AE96:AF96)</f>
        <v>30</v>
      </c>
      <c r="AH96" s="161"/>
      <c r="AI96" s="160">
        <f>SUM(AG96:AH96)</f>
        <v>30</v>
      </c>
      <c r="AJ96" s="222">
        <v>13</v>
      </c>
      <c r="AK96" s="223">
        <f>SUM(AJ96/AI96)</f>
        <v>0.43333333333333335</v>
      </c>
    </row>
    <row r="97" spans="1:37" ht="12.75">
      <c r="A97" s="2"/>
      <c r="B97" s="9"/>
      <c r="C97" s="9"/>
      <c r="D97" s="7" t="s">
        <v>535</v>
      </c>
      <c r="E97" s="2"/>
      <c r="F97" s="2"/>
      <c r="G97" s="26" t="s">
        <v>536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218"/>
      <c r="V97" s="219"/>
      <c r="W97" s="157"/>
      <c r="X97" s="157"/>
      <c r="Y97" s="157"/>
      <c r="Z97" s="157"/>
      <c r="AA97" s="157"/>
      <c r="AB97" s="157"/>
      <c r="AC97" s="159"/>
      <c r="AD97" s="161"/>
      <c r="AE97" s="160"/>
      <c r="AF97" s="161"/>
      <c r="AG97" s="161"/>
      <c r="AH97" s="161"/>
      <c r="AI97" s="160"/>
      <c r="AJ97" s="222"/>
      <c r="AK97" s="223"/>
    </row>
    <row r="98" spans="1:37" ht="12.75">
      <c r="A98" s="2"/>
      <c r="B98" s="2"/>
      <c r="C98" s="2"/>
      <c r="D98" s="10" t="s">
        <v>537</v>
      </c>
      <c r="E98" s="9"/>
      <c r="F98" s="9"/>
      <c r="G98" s="27" t="s">
        <v>538</v>
      </c>
      <c r="H98" s="157">
        <v>2300</v>
      </c>
      <c r="I98" s="157"/>
      <c r="J98" s="157">
        <f>SUM(H98:I98)</f>
        <v>2300</v>
      </c>
      <c r="K98" s="157"/>
      <c r="L98" s="157">
        <f>SUM(J98:K98)</f>
        <v>2300</v>
      </c>
      <c r="M98" s="157">
        <v>393</v>
      </c>
      <c r="N98" s="157">
        <f>SUM(L98:M98)</f>
        <v>2693</v>
      </c>
      <c r="O98" s="157"/>
      <c r="P98" s="157">
        <f>SUM(N98:O98)</f>
        <v>2693</v>
      </c>
      <c r="Q98" s="157"/>
      <c r="R98" s="157">
        <f>SUM(P98:Q98)</f>
        <v>2693</v>
      </c>
      <c r="S98" s="157"/>
      <c r="T98" s="157">
        <f>SUM(R98:S98)</f>
        <v>2693</v>
      </c>
      <c r="U98" s="218">
        <v>2154</v>
      </c>
      <c r="V98" s="219">
        <f>SUM(U98/T98)</f>
        <v>0.7998514667656889</v>
      </c>
      <c r="W98" s="157"/>
      <c r="X98" s="157"/>
      <c r="Y98" s="157"/>
      <c r="Z98" s="157"/>
      <c r="AA98" s="157"/>
      <c r="AB98" s="157"/>
      <c r="AC98" s="159"/>
      <c r="AD98" s="161"/>
      <c r="AE98" s="160"/>
      <c r="AF98" s="161"/>
      <c r="AG98" s="161"/>
      <c r="AH98" s="161"/>
      <c r="AI98" s="160"/>
      <c r="AJ98" s="222"/>
      <c r="AK98" s="223"/>
    </row>
    <row r="99" spans="1:37" ht="12.75">
      <c r="A99" s="2"/>
      <c r="B99" s="2"/>
      <c r="C99" s="2"/>
      <c r="D99" s="10" t="s">
        <v>539</v>
      </c>
      <c r="E99" s="9"/>
      <c r="F99" s="9"/>
      <c r="G99" s="27" t="s">
        <v>540</v>
      </c>
      <c r="H99" s="157">
        <v>621</v>
      </c>
      <c r="I99" s="157"/>
      <c r="J99" s="157">
        <f>SUM(H99:I99)</f>
        <v>621</v>
      </c>
      <c r="K99" s="157"/>
      <c r="L99" s="157">
        <f>SUM(J99:K99)</f>
        <v>621</v>
      </c>
      <c r="M99" s="157">
        <v>106</v>
      </c>
      <c r="N99" s="157">
        <f>SUM(L99:M99)</f>
        <v>727</v>
      </c>
      <c r="O99" s="157"/>
      <c r="P99" s="157">
        <f>SUM(N99:O99)</f>
        <v>727</v>
      </c>
      <c r="Q99" s="157"/>
      <c r="R99" s="157">
        <f>SUM(P99:Q99)</f>
        <v>727</v>
      </c>
      <c r="S99" s="157"/>
      <c r="T99" s="157">
        <f>SUM(R99:S99)</f>
        <v>727</v>
      </c>
      <c r="U99" s="218">
        <v>582</v>
      </c>
      <c r="V99" s="219">
        <f>SUM(U99/T99)</f>
        <v>0.8005502063273727</v>
      </c>
      <c r="W99" s="157"/>
      <c r="X99" s="157"/>
      <c r="Y99" s="157"/>
      <c r="Z99" s="157"/>
      <c r="AA99" s="157"/>
      <c r="AB99" s="157"/>
      <c r="AC99" s="159"/>
      <c r="AD99" s="161"/>
      <c r="AE99" s="160"/>
      <c r="AF99" s="161"/>
      <c r="AG99" s="161"/>
      <c r="AH99" s="161"/>
      <c r="AI99" s="160"/>
      <c r="AJ99" s="222"/>
      <c r="AK99" s="223"/>
    </row>
    <row r="100" spans="1:37" ht="12.75">
      <c r="A100" s="2"/>
      <c r="B100" s="2"/>
      <c r="C100" s="2"/>
      <c r="D100" s="10" t="s">
        <v>541</v>
      </c>
      <c r="E100" s="9"/>
      <c r="F100" s="9"/>
      <c r="G100" s="27" t="s">
        <v>542</v>
      </c>
      <c r="H100" s="157">
        <v>484</v>
      </c>
      <c r="I100" s="157"/>
      <c r="J100" s="157">
        <f>SUM(H100:I100)</f>
        <v>484</v>
      </c>
      <c r="K100" s="157"/>
      <c r="L100" s="157">
        <f>SUM(J100:K100)</f>
        <v>484</v>
      </c>
      <c r="M100" s="157"/>
      <c r="N100" s="157">
        <f>SUM(L100:M100)</f>
        <v>484</v>
      </c>
      <c r="O100" s="157"/>
      <c r="P100" s="157">
        <f>SUM(N100:O100)</f>
        <v>484</v>
      </c>
      <c r="Q100" s="157"/>
      <c r="R100" s="157">
        <f>SUM(P100:Q100)</f>
        <v>484</v>
      </c>
      <c r="S100" s="157"/>
      <c r="T100" s="157">
        <f>SUM(R100:S100)</f>
        <v>484</v>
      </c>
      <c r="U100" s="218">
        <v>329</v>
      </c>
      <c r="V100" s="219">
        <f>SUM(U100/T100)</f>
        <v>0.6797520661157025</v>
      </c>
      <c r="W100" s="157"/>
      <c r="X100" s="157"/>
      <c r="Y100" s="157"/>
      <c r="Z100" s="157"/>
      <c r="AA100" s="157"/>
      <c r="AB100" s="157"/>
      <c r="AC100" s="159"/>
      <c r="AD100" s="161"/>
      <c r="AE100" s="160"/>
      <c r="AF100" s="161"/>
      <c r="AG100" s="161"/>
      <c r="AH100" s="161"/>
      <c r="AI100" s="160"/>
      <c r="AJ100" s="222"/>
      <c r="AK100" s="223"/>
    </row>
    <row r="101" spans="1:37" ht="12.75">
      <c r="A101" s="2"/>
      <c r="B101" s="2"/>
      <c r="C101" s="2"/>
      <c r="D101" s="10" t="s">
        <v>543</v>
      </c>
      <c r="E101" s="9"/>
      <c r="F101" s="9"/>
      <c r="G101" s="27" t="s">
        <v>544</v>
      </c>
      <c r="H101" s="157"/>
      <c r="I101" s="157"/>
      <c r="J101" s="157">
        <f>SUM(H101:I101)</f>
        <v>0</v>
      </c>
      <c r="K101" s="157"/>
      <c r="L101" s="157">
        <f>SUM(J101:K101)</f>
        <v>0</v>
      </c>
      <c r="M101" s="157"/>
      <c r="N101" s="157">
        <f>SUM(L101:M101)</f>
        <v>0</v>
      </c>
      <c r="O101" s="157"/>
      <c r="P101" s="157">
        <f>SUM(N101:O101)</f>
        <v>0</v>
      </c>
      <c r="Q101" s="157"/>
      <c r="R101" s="157">
        <f>SUM(P101:Q101)</f>
        <v>0</v>
      </c>
      <c r="S101" s="157"/>
      <c r="T101" s="157">
        <f>SUM(R101:S101)</f>
        <v>0</v>
      </c>
      <c r="U101" s="218"/>
      <c r="V101" s="219"/>
      <c r="W101" s="157"/>
      <c r="X101" s="157"/>
      <c r="Y101" s="157"/>
      <c r="Z101" s="157"/>
      <c r="AA101" s="157"/>
      <c r="AB101" s="157"/>
      <c r="AC101" s="159"/>
      <c r="AD101" s="161"/>
      <c r="AE101" s="160"/>
      <c r="AF101" s="161"/>
      <c r="AG101" s="161"/>
      <c r="AH101" s="161"/>
      <c r="AI101" s="160"/>
      <c r="AJ101" s="222"/>
      <c r="AK101" s="223"/>
    </row>
    <row r="102" spans="1:37" ht="12.75">
      <c r="A102" s="2"/>
      <c r="B102" s="2"/>
      <c r="C102" s="2"/>
      <c r="D102" s="7"/>
      <c r="E102" s="2"/>
      <c r="F102" s="2"/>
      <c r="G102" s="26" t="s">
        <v>608</v>
      </c>
      <c r="H102" s="163">
        <f>SUM(H98:H101)</f>
        <v>3405</v>
      </c>
      <c r="I102" s="163">
        <f>SUM(I98:I101)</f>
        <v>0</v>
      </c>
      <c r="J102" s="163">
        <f>SUM(J98:J101)</f>
        <v>3405</v>
      </c>
      <c r="K102" s="163">
        <f>SUM(K98:K101)</f>
        <v>0</v>
      </c>
      <c r="L102" s="163">
        <f>SUM(J102:K102)</f>
        <v>3405</v>
      </c>
      <c r="M102" s="163">
        <f>SUM(M98:M101)</f>
        <v>499</v>
      </c>
      <c r="N102" s="163">
        <f>SUM(L102:M102)</f>
        <v>3904</v>
      </c>
      <c r="O102" s="163">
        <f aca="true" t="shared" si="10" ref="O102:U102">SUM(O98:O101)</f>
        <v>0</v>
      </c>
      <c r="P102" s="163">
        <f t="shared" si="10"/>
        <v>3904</v>
      </c>
      <c r="Q102" s="163">
        <f t="shared" si="10"/>
        <v>0</v>
      </c>
      <c r="R102" s="163">
        <f t="shared" si="10"/>
        <v>3904</v>
      </c>
      <c r="S102" s="163">
        <f t="shared" si="10"/>
        <v>0</v>
      </c>
      <c r="T102" s="163">
        <f t="shared" si="10"/>
        <v>3904</v>
      </c>
      <c r="U102" s="220">
        <f t="shared" si="10"/>
        <v>3065</v>
      </c>
      <c r="V102" s="221">
        <f>SUM(U102/T102)</f>
        <v>0.7850922131147541</v>
      </c>
      <c r="W102" s="163">
        <f>SUM(W95:W101)</f>
        <v>180</v>
      </c>
      <c r="X102" s="163">
        <f>SUM(X95:X101)</f>
        <v>0</v>
      </c>
      <c r="Y102" s="163">
        <f>SUM(Y95:Y101)</f>
        <v>180</v>
      </c>
      <c r="Z102" s="163">
        <f>SUM(Z95:Z101)</f>
        <v>0</v>
      </c>
      <c r="AA102" s="163">
        <f>SUM(Y102:Z102)</f>
        <v>180</v>
      </c>
      <c r="AB102" s="163">
        <f>SUM(AB95:AB101)</f>
        <v>0</v>
      </c>
      <c r="AC102" s="163">
        <f>SUM(AA102:AB102)</f>
        <v>180</v>
      </c>
      <c r="AD102" s="167">
        <f aca="true" t="shared" si="11" ref="AD102:AJ102">SUM(AD95:AD101)</f>
        <v>0</v>
      </c>
      <c r="AE102" s="167">
        <f t="shared" si="11"/>
        <v>180</v>
      </c>
      <c r="AF102" s="167">
        <f t="shared" si="11"/>
        <v>0</v>
      </c>
      <c r="AG102" s="167">
        <f t="shared" si="11"/>
        <v>180</v>
      </c>
      <c r="AH102" s="167">
        <f t="shared" si="11"/>
        <v>0</v>
      </c>
      <c r="AI102" s="163">
        <f t="shared" si="11"/>
        <v>180</v>
      </c>
      <c r="AJ102" s="220">
        <f t="shared" si="11"/>
        <v>84</v>
      </c>
      <c r="AK102" s="221">
        <f>SUM(AJ102/AI102)</f>
        <v>0.4666666666666667</v>
      </c>
    </row>
    <row r="103" spans="1:37" ht="12.75">
      <c r="A103" s="2"/>
      <c r="B103" s="2"/>
      <c r="C103" s="2"/>
      <c r="D103" s="7"/>
      <c r="E103" s="2"/>
      <c r="F103" s="2"/>
      <c r="G103" s="26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218"/>
      <c r="V103" s="219"/>
      <c r="W103" s="157"/>
      <c r="X103" s="157"/>
      <c r="Y103" s="157"/>
      <c r="Z103" s="157"/>
      <c r="AA103" s="157"/>
      <c r="AB103" s="157"/>
      <c r="AC103" s="159"/>
      <c r="AD103" s="161"/>
      <c r="AE103" s="160"/>
      <c r="AF103" s="161"/>
      <c r="AG103" s="161"/>
      <c r="AH103" s="161"/>
      <c r="AI103" s="160"/>
      <c r="AJ103" s="222"/>
      <c r="AK103" s="223"/>
    </row>
    <row r="104" spans="1:37" ht="24" customHeight="1">
      <c r="A104" s="2"/>
      <c r="B104" s="2">
        <v>9</v>
      </c>
      <c r="C104" s="2"/>
      <c r="D104" s="7"/>
      <c r="E104" s="296" t="s">
        <v>938</v>
      </c>
      <c r="F104" s="297"/>
      <c r="G104" s="298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218"/>
      <c r="V104" s="219"/>
      <c r="W104" s="157"/>
      <c r="X104" s="157"/>
      <c r="Y104" s="157"/>
      <c r="Z104" s="157"/>
      <c r="AA104" s="157"/>
      <c r="AB104" s="157"/>
      <c r="AC104" s="159"/>
      <c r="AD104" s="161"/>
      <c r="AE104" s="160"/>
      <c r="AF104" s="161"/>
      <c r="AG104" s="161"/>
      <c r="AH104" s="161"/>
      <c r="AI104" s="160"/>
      <c r="AJ104" s="222"/>
      <c r="AK104" s="223"/>
    </row>
    <row r="105" spans="1:37" ht="12.75">
      <c r="A105" s="2"/>
      <c r="B105" s="2"/>
      <c r="C105" s="8" t="s">
        <v>498</v>
      </c>
      <c r="D105" s="7"/>
      <c r="E105" s="2"/>
      <c r="F105" s="302" t="s">
        <v>499</v>
      </c>
      <c r="G105" s="303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218"/>
      <c r="V105" s="219"/>
      <c r="W105" s="157"/>
      <c r="X105" s="157"/>
      <c r="Y105" s="157"/>
      <c r="Z105" s="157"/>
      <c r="AA105" s="157"/>
      <c r="AB105" s="157"/>
      <c r="AC105" s="159"/>
      <c r="AD105" s="161"/>
      <c r="AE105" s="160"/>
      <c r="AF105" s="161"/>
      <c r="AG105" s="161"/>
      <c r="AH105" s="161"/>
      <c r="AI105" s="160"/>
      <c r="AJ105" s="222"/>
      <c r="AK105" s="223"/>
    </row>
    <row r="106" spans="1:37" ht="12.75">
      <c r="A106" s="2"/>
      <c r="B106" s="2"/>
      <c r="C106" s="2"/>
      <c r="D106" s="12">
        <v>1</v>
      </c>
      <c r="E106" s="2"/>
      <c r="F106" s="2"/>
      <c r="G106" s="26" t="s">
        <v>500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218"/>
      <c r="V106" s="219"/>
      <c r="W106" s="157"/>
      <c r="X106" s="157"/>
      <c r="Y106" s="157"/>
      <c r="Z106" s="157"/>
      <c r="AA106" s="157"/>
      <c r="AB106" s="157"/>
      <c r="AC106" s="159"/>
      <c r="AD106" s="161"/>
      <c r="AE106" s="160"/>
      <c r="AF106" s="161"/>
      <c r="AG106" s="161"/>
      <c r="AH106" s="161"/>
      <c r="AI106" s="160"/>
      <c r="AJ106" s="222"/>
      <c r="AK106" s="223"/>
    </row>
    <row r="107" spans="1:37" ht="12.75">
      <c r="A107" s="2"/>
      <c r="B107" s="2"/>
      <c r="C107" s="2"/>
      <c r="D107" s="10" t="s">
        <v>501</v>
      </c>
      <c r="E107" s="9"/>
      <c r="F107" s="9"/>
      <c r="G107" s="27" t="s">
        <v>502</v>
      </c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218"/>
      <c r="V107" s="219"/>
      <c r="W107" s="157">
        <v>2266</v>
      </c>
      <c r="X107" s="157"/>
      <c r="Y107" s="157">
        <f>SUM(W107:X107)</f>
        <v>2266</v>
      </c>
      <c r="Z107" s="157"/>
      <c r="AA107" s="157">
        <f>SUM(Y107:Z107)</f>
        <v>2266</v>
      </c>
      <c r="AB107" s="157"/>
      <c r="AC107" s="157">
        <f>SUM(AA107:AB107)</f>
        <v>2266</v>
      </c>
      <c r="AD107" s="161"/>
      <c r="AE107" s="160">
        <f>SUM(AC107:AD107)</f>
        <v>2266</v>
      </c>
      <c r="AF107" s="161"/>
      <c r="AG107" s="160">
        <f>SUM(AE107:AF107)</f>
        <v>2266</v>
      </c>
      <c r="AH107" s="161"/>
      <c r="AI107" s="160">
        <f>SUM(AG107:AH107)</f>
        <v>2266</v>
      </c>
      <c r="AJ107" s="222">
        <v>900</v>
      </c>
      <c r="AK107" s="223">
        <f>SUM(AJ107/AI107)</f>
        <v>0.3971756398940865</v>
      </c>
    </row>
    <row r="108" spans="1:37" ht="12.75">
      <c r="A108" s="2"/>
      <c r="B108" s="9"/>
      <c r="C108" s="9"/>
      <c r="D108" s="10" t="s">
        <v>503</v>
      </c>
      <c r="E108" s="9"/>
      <c r="F108" s="9"/>
      <c r="G108" s="27" t="s">
        <v>504</v>
      </c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218"/>
      <c r="V108" s="219"/>
      <c r="W108" s="157">
        <v>486</v>
      </c>
      <c r="X108" s="157"/>
      <c r="Y108" s="157">
        <f>SUM(W108:X108)</f>
        <v>486</v>
      </c>
      <c r="Z108" s="157"/>
      <c r="AA108" s="157">
        <f>SUM(Y108:Z108)</f>
        <v>486</v>
      </c>
      <c r="AB108" s="157"/>
      <c r="AC108" s="157">
        <f>SUM(AA108:AB108)</f>
        <v>486</v>
      </c>
      <c r="AD108" s="161"/>
      <c r="AE108" s="160">
        <f>SUM(AC108:AD108)</f>
        <v>486</v>
      </c>
      <c r="AF108" s="161"/>
      <c r="AG108" s="160">
        <f>SUM(AE108:AF108)</f>
        <v>486</v>
      </c>
      <c r="AH108" s="161"/>
      <c r="AI108" s="160">
        <f>SUM(AG108:AH108)</f>
        <v>486</v>
      </c>
      <c r="AJ108" s="222">
        <v>63</v>
      </c>
      <c r="AK108" s="223">
        <f>SUM(AJ108/AI108)</f>
        <v>0.12962962962962962</v>
      </c>
    </row>
    <row r="109" spans="1:37" ht="12.75">
      <c r="A109" s="2"/>
      <c r="B109" s="9"/>
      <c r="C109" s="9"/>
      <c r="D109" s="10"/>
      <c r="E109" s="9"/>
      <c r="F109" s="9"/>
      <c r="G109" s="79" t="s">
        <v>940</v>
      </c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218"/>
      <c r="V109" s="219"/>
      <c r="W109" s="157"/>
      <c r="X109" s="157"/>
      <c r="Y109" s="157"/>
      <c r="Z109" s="157"/>
      <c r="AA109" s="157"/>
      <c r="AB109" s="157"/>
      <c r="AC109" s="157"/>
      <c r="AD109" s="161"/>
      <c r="AE109" s="160"/>
      <c r="AF109" s="161"/>
      <c r="AG109" s="160"/>
      <c r="AH109" s="161">
        <v>914</v>
      </c>
      <c r="AI109" s="160">
        <f>SUM(AG109:AH109)</f>
        <v>914</v>
      </c>
      <c r="AJ109" s="222">
        <v>347</v>
      </c>
      <c r="AK109" s="223">
        <f>SUM(AJ109/AI109)</f>
        <v>0.3796498905908096</v>
      </c>
    </row>
    <row r="110" spans="1:37" ht="12.75">
      <c r="A110" s="2"/>
      <c r="B110" s="9"/>
      <c r="C110" s="9"/>
      <c r="D110" s="10" t="s">
        <v>575</v>
      </c>
      <c r="E110" s="9"/>
      <c r="F110" s="9"/>
      <c r="G110" s="27" t="s">
        <v>665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218"/>
      <c r="V110" s="219"/>
      <c r="W110" s="157">
        <v>914</v>
      </c>
      <c r="X110" s="157"/>
      <c r="Y110" s="157">
        <f>SUM(W110:X110)</f>
        <v>914</v>
      </c>
      <c r="Z110" s="157"/>
      <c r="AA110" s="157">
        <f>SUM(Y110:Z110)</f>
        <v>914</v>
      </c>
      <c r="AB110" s="157">
        <v>70</v>
      </c>
      <c r="AC110" s="157">
        <f>SUM(AA110:AB110)</f>
        <v>984</v>
      </c>
      <c r="AD110" s="161"/>
      <c r="AE110" s="160">
        <f>SUM(AC110:AD110)</f>
        <v>984</v>
      </c>
      <c r="AF110" s="161"/>
      <c r="AG110" s="160">
        <f>SUM(AE110:AF110)</f>
        <v>984</v>
      </c>
      <c r="AH110" s="161">
        <v>-914</v>
      </c>
      <c r="AI110" s="160">
        <f>SUM(AG110:AH110)</f>
        <v>70</v>
      </c>
      <c r="AJ110" s="222">
        <v>70</v>
      </c>
      <c r="AK110" s="223">
        <f>SUM(AJ110/AI110)</f>
        <v>1</v>
      </c>
    </row>
    <row r="111" spans="1:37" ht="12.75">
      <c r="A111" s="2"/>
      <c r="B111" s="9"/>
      <c r="C111" s="9"/>
      <c r="D111" s="7" t="s">
        <v>535</v>
      </c>
      <c r="E111" s="2"/>
      <c r="F111" s="2"/>
      <c r="G111" s="26" t="s">
        <v>536</v>
      </c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218"/>
      <c r="V111" s="219"/>
      <c r="W111" s="157"/>
      <c r="X111" s="157"/>
      <c r="Y111" s="157"/>
      <c r="Z111" s="157"/>
      <c r="AA111" s="157"/>
      <c r="AB111" s="157"/>
      <c r="AC111" s="159"/>
      <c r="AD111" s="161"/>
      <c r="AE111" s="160"/>
      <c r="AF111" s="161"/>
      <c r="AG111" s="161"/>
      <c r="AH111" s="161"/>
      <c r="AI111" s="160"/>
      <c r="AJ111" s="222"/>
      <c r="AK111" s="223"/>
    </row>
    <row r="112" spans="1:37" ht="12.75">
      <c r="A112" s="2"/>
      <c r="B112" s="2"/>
      <c r="C112" s="2"/>
      <c r="D112" s="10" t="s">
        <v>537</v>
      </c>
      <c r="E112" s="9"/>
      <c r="F112" s="9"/>
      <c r="G112" s="27" t="s">
        <v>538</v>
      </c>
      <c r="H112" s="157">
        <v>720</v>
      </c>
      <c r="I112" s="157"/>
      <c r="J112" s="157">
        <f>SUM(H112:I112)</f>
        <v>720</v>
      </c>
      <c r="K112" s="157"/>
      <c r="L112" s="157">
        <f>SUM(J112:K112)</f>
        <v>720</v>
      </c>
      <c r="M112" s="157"/>
      <c r="N112" s="157">
        <f aca="true" t="shared" si="12" ref="N112:N121">SUM(L112:M112)</f>
        <v>720</v>
      </c>
      <c r="O112" s="157"/>
      <c r="P112" s="157">
        <f>SUM(N112:O112)</f>
        <v>720</v>
      </c>
      <c r="Q112" s="157"/>
      <c r="R112" s="157">
        <f>SUM(P112:Q112)</f>
        <v>720</v>
      </c>
      <c r="S112" s="157">
        <v>3102</v>
      </c>
      <c r="T112" s="157">
        <f>SUM(R112:S112)</f>
        <v>3822</v>
      </c>
      <c r="U112" s="218">
        <v>3823</v>
      </c>
      <c r="V112" s="219">
        <f aca="true" t="shared" si="13" ref="V112:V137">SUM(U112/T112)</f>
        <v>1.000261643118786</v>
      </c>
      <c r="W112" s="157"/>
      <c r="X112" s="157"/>
      <c r="Y112" s="157"/>
      <c r="Z112" s="157"/>
      <c r="AA112" s="157"/>
      <c r="AB112" s="157"/>
      <c r="AC112" s="159"/>
      <c r="AD112" s="161"/>
      <c r="AE112" s="160"/>
      <c r="AF112" s="161"/>
      <c r="AG112" s="161"/>
      <c r="AH112" s="161"/>
      <c r="AI112" s="160"/>
      <c r="AJ112" s="222"/>
      <c r="AK112" s="223"/>
    </row>
    <row r="113" spans="1:37" ht="12.75">
      <c r="A113" s="2"/>
      <c r="B113" s="2"/>
      <c r="C113" s="2"/>
      <c r="D113" s="10" t="s">
        <v>539</v>
      </c>
      <c r="E113" s="9"/>
      <c r="F113" s="9"/>
      <c r="G113" s="27" t="s">
        <v>540</v>
      </c>
      <c r="H113" s="157">
        <v>194</v>
      </c>
      <c r="I113" s="157"/>
      <c r="J113" s="157">
        <f>SUM(H113:I113)</f>
        <v>194</v>
      </c>
      <c r="K113" s="157"/>
      <c r="L113" s="157">
        <f>SUM(J113:K113)</f>
        <v>194</v>
      </c>
      <c r="M113" s="157"/>
      <c r="N113" s="157">
        <f t="shared" si="12"/>
        <v>194</v>
      </c>
      <c r="O113" s="157"/>
      <c r="P113" s="157">
        <f aca="true" t="shared" si="14" ref="P113:P120">SUM(N113:O113)</f>
        <v>194</v>
      </c>
      <c r="Q113" s="157"/>
      <c r="R113" s="157">
        <f aca="true" t="shared" si="15" ref="R113:R120">SUM(P113:Q113)</f>
        <v>194</v>
      </c>
      <c r="S113" s="157">
        <v>1060</v>
      </c>
      <c r="T113" s="157">
        <f aca="true" t="shared" si="16" ref="T113:T120">SUM(R113:S113)</f>
        <v>1254</v>
      </c>
      <c r="U113" s="218">
        <v>1254</v>
      </c>
      <c r="V113" s="219">
        <f t="shared" si="13"/>
        <v>1</v>
      </c>
      <c r="W113" s="157"/>
      <c r="X113" s="157"/>
      <c r="Y113" s="157"/>
      <c r="Z113" s="157"/>
      <c r="AA113" s="157"/>
      <c r="AB113" s="157"/>
      <c r="AC113" s="159"/>
      <c r="AD113" s="161"/>
      <c r="AE113" s="160"/>
      <c r="AF113" s="161"/>
      <c r="AG113" s="161"/>
      <c r="AH113" s="161"/>
      <c r="AI113" s="160"/>
      <c r="AJ113" s="222"/>
      <c r="AK113" s="223"/>
    </row>
    <row r="114" spans="1:37" ht="12.75">
      <c r="A114" s="2"/>
      <c r="B114" s="2"/>
      <c r="C114" s="2"/>
      <c r="D114" s="10" t="s">
        <v>541</v>
      </c>
      <c r="E114" s="9"/>
      <c r="F114" s="9"/>
      <c r="G114" s="27" t="s">
        <v>542</v>
      </c>
      <c r="H114" s="157">
        <v>1451</v>
      </c>
      <c r="I114" s="157"/>
      <c r="J114" s="157">
        <f>SUM(H114:I114)</f>
        <v>1451</v>
      </c>
      <c r="K114" s="157"/>
      <c r="L114" s="157">
        <f>SUM(J114:K114)</f>
        <v>1451</v>
      </c>
      <c r="M114" s="157">
        <v>514</v>
      </c>
      <c r="N114" s="157">
        <f t="shared" si="12"/>
        <v>1965</v>
      </c>
      <c r="O114" s="157"/>
      <c r="P114" s="157">
        <f t="shared" si="14"/>
        <v>1965</v>
      </c>
      <c r="Q114" s="157"/>
      <c r="R114" s="157">
        <f t="shared" si="15"/>
        <v>1965</v>
      </c>
      <c r="S114" s="157"/>
      <c r="T114" s="157">
        <f t="shared" si="16"/>
        <v>1965</v>
      </c>
      <c r="U114" s="218">
        <v>2512</v>
      </c>
      <c r="V114" s="219">
        <f t="shared" si="13"/>
        <v>1.2783715012722647</v>
      </c>
      <c r="W114" s="157"/>
      <c r="X114" s="157"/>
      <c r="Y114" s="157"/>
      <c r="Z114" s="157"/>
      <c r="AA114" s="157"/>
      <c r="AB114" s="157"/>
      <c r="AC114" s="159"/>
      <c r="AD114" s="161"/>
      <c r="AE114" s="160"/>
      <c r="AF114" s="161"/>
      <c r="AG114" s="161"/>
      <c r="AH114" s="161"/>
      <c r="AI114" s="160"/>
      <c r="AJ114" s="222"/>
      <c r="AK114" s="223"/>
    </row>
    <row r="115" spans="1:37" ht="12.75">
      <c r="A115" s="2"/>
      <c r="B115" s="2"/>
      <c r="C115" s="2"/>
      <c r="D115" s="10" t="s">
        <v>543</v>
      </c>
      <c r="E115" s="9"/>
      <c r="F115" s="9"/>
      <c r="G115" s="27" t="s">
        <v>544</v>
      </c>
      <c r="H115" s="157">
        <v>0</v>
      </c>
      <c r="I115" s="157"/>
      <c r="J115" s="157">
        <f>SUM(H115:I115)</f>
        <v>0</v>
      </c>
      <c r="K115" s="157"/>
      <c r="L115" s="157">
        <f>SUM(J115:K115)</f>
        <v>0</v>
      </c>
      <c r="M115" s="157"/>
      <c r="N115" s="157">
        <f t="shared" si="12"/>
        <v>0</v>
      </c>
      <c r="O115" s="157"/>
      <c r="P115" s="157">
        <f t="shared" si="14"/>
        <v>0</v>
      </c>
      <c r="Q115" s="157"/>
      <c r="R115" s="157">
        <f t="shared" si="15"/>
        <v>0</v>
      </c>
      <c r="S115" s="157"/>
      <c r="T115" s="157">
        <f t="shared" si="16"/>
        <v>0</v>
      </c>
      <c r="U115" s="218">
        <v>189</v>
      </c>
      <c r="V115" s="219"/>
      <c r="W115" s="157"/>
      <c r="X115" s="157"/>
      <c r="Y115" s="157"/>
      <c r="Z115" s="157"/>
      <c r="AA115" s="157"/>
      <c r="AB115" s="157"/>
      <c r="AC115" s="159"/>
      <c r="AD115" s="161"/>
      <c r="AE115" s="160"/>
      <c r="AF115" s="161"/>
      <c r="AG115" s="161"/>
      <c r="AH115" s="161"/>
      <c r="AI115" s="160"/>
      <c r="AJ115" s="222"/>
      <c r="AK115" s="223"/>
    </row>
    <row r="116" spans="1:37" ht="12.75">
      <c r="A116" s="2"/>
      <c r="B116" s="2"/>
      <c r="C116" s="2"/>
      <c r="D116" s="78" t="s">
        <v>547</v>
      </c>
      <c r="E116" s="9"/>
      <c r="F116" s="299" t="s">
        <v>585</v>
      </c>
      <c r="G116" s="301"/>
      <c r="H116" s="157"/>
      <c r="I116" s="157"/>
      <c r="J116" s="157"/>
      <c r="K116" s="157"/>
      <c r="L116" s="157"/>
      <c r="M116" s="157"/>
      <c r="N116" s="157">
        <f t="shared" si="12"/>
        <v>0</v>
      </c>
      <c r="O116" s="157"/>
      <c r="P116" s="157">
        <f t="shared" si="14"/>
        <v>0</v>
      </c>
      <c r="Q116" s="157"/>
      <c r="R116" s="157">
        <f t="shared" si="15"/>
        <v>0</v>
      </c>
      <c r="S116" s="157"/>
      <c r="T116" s="157">
        <f t="shared" si="16"/>
        <v>0</v>
      </c>
      <c r="U116" s="218"/>
      <c r="V116" s="219"/>
      <c r="W116" s="157"/>
      <c r="X116" s="157"/>
      <c r="Y116" s="157"/>
      <c r="Z116" s="157"/>
      <c r="AA116" s="157"/>
      <c r="AB116" s="157"/>
      <c r="AC116" s="159"/>
      <c r="AD116" s="161"/>
      <c r="AE116" s="160"/>
      <c r="AF116" s="161"/>
      <c r="AG116" s="161"/>
      <c r="AH116" s="161"/>
      <c r="AI116" s="160"/>
      <c r="AJ116" s="222"/>
      <c r="AK116" s="223"/>
    </row>
    <row r="117" spans="1:37" ht="12.75">
      <c r="A117" s="2"/>
      <c r="B117" s="2"/>
      <c r="C117" s="2"/>
      <c r="D117" s="77" t="s">
        <v>549</v>
      </c>
      <c r="E117" s="9"/>
      <c r="F117" s="9"/>
      <c r="G117" s="79" t="s">
        <v>862</v>
      </c>
      <c r="H117" s="157"/>
      <c r="I117" s="157"/>
      <c r="J117" s="157"/>
      <c r="K117" s="157"/>
      <c r="L117" s="157"/>
      <c r="M117" s="157">
        <v>150</v>
      </c>
      <c r="N117" s="157">
        <f t="shared" si="12"/>
        <v>150</v>
      </c>
      <c r="O117" s="157"/>
      <c r="P117" s="157">
        <f t="shared" si="14"/>
        <v>150</v>
      </c>
      <c r="Q117" s="157"/>
      <c r="R117" s="157">
        <f t="shared" si="15"/>
        <v>150</v>
      </c>
      <c r="S117" s="157"/>
      <c r="T117" s="157">
        <f t="shared" si="16"/>
        <v>150</v>
      </c>
      <c r="U117" s="218">
        <v>150</v>
      </c>
      <c r="V117" s="219">
        <f t="shared" si="13"/>
        <v>1</v>
      </c>
      <c r="W117" s="157"/>
      <c r="X117" s="157"/>
      <c r="Y117" s="157"/>
      <c r="Z117" s="157"/>
      <c r="AA117" s="157"/>
      <c r="AB117" s="157"/>
      <c r="AC117" s="159"/>
      <c r="AD117" s="161"/>
      <c r="AE117" s="160"/>
      <c r="AF117" s="161"/>
      <c r="AG117" s="161"/>
      <c r="AH117" s="161"/>
      <c r="AI117" s="160"/>
      <c r="AJ117" s="222"/>
      <c r="AK117" s="223"/>
    </row>
    <row r="118" spans="1:37" ht="12.75">
      <c r="A118" s="2"/>
      <c r="B118" s="2"/>
      <c r="C118" s="2"/>
      <c r="D118" s="77" t="s">
        <v>598</v>
      </c>
      <c r="E118" s="9"/>
      <c r="F118" s="9"/>
      <c r="G118" s="79" t="s">
        <v>863</v>
      </c>
      <c r="H118" s="157"/>
      <c r="I118" s="157"/>
      <c r="J118" s="157"/>
      <c r="K118" s="157"/>
      <c r="L118" s="157"/>
      <c r="M118" s="157">
        <v>495</v>
      </c>
      <c r="N118" s="157">
        <f t="shared" si="12"/>
        <v>495</v>
      </c>
      <c r="O118" s="157"/>
      <c r="P118" s="157">
        <f t="shared" si="14"/>
        <v>495</v>
      </c>
      <c r="Q118" s="157"/>
      <c r="R118" s="157">
        <f t="shared" si="15"/>
        <v>495</v>
      </c>
      <c r="S118" s="157"/>
      <c r="T118" s="157">
        <f t="shared" si="16"/>
        <v>495</v>
      </c>
      <c r="U118" s="218"/>
      <c r="V118" s="219">
        <f t="shared" si="13"/>
        <v>0</v>
      </c>
      <c r="W118" s="157"/>
      <c r="X118" s="157"/>
      <c r="Y118" s="157"/>
      <c r="Z118" s="157"/>
      <c r="AA118" s="157"/>
      <c r="AB118" s="157"/>
      <c r="AC118" s="159"/>
      <c r="AD118" s="161"/>
      <c r="AE118" s="160"/>
      <c r="AF118" s="161"/>
      <c r="AG118" s="161"/>
      <c r="AH118" s="161"/>
      <c r="AI118" s="160"/>
      <c r="AJ118" s="222"/>
      <c r="AK118" s="223"/>
    </row>
    <row r="119" spans="1:37" ht="12.75">
      <c r="A119" s="2"/>
      <c r="B119" s="2"/>
      <c r="C119" s="2"/>
      <c r="D119" s="10"/>
      <c r="E119" s="9"/>
      <c r="F119" s="299" t="s">
        <v>572</v>
      </c>
      <c r="G119" s="301"/>
      <c r="H119" s="157"/>
      <c r="I119" s="157"/>
      <c r="J119" s="157"/>
      <c r="K119" s="157"/>
      <c r="L119" s="157"/>
      <c r="M119" s="157"/>
      <c r="N119" s="157">
        <f t="shared" si="12"/>
        <v>0</v>
      </c>
      <c r="O119" s="157"/>
      <c r="P119" s="157">
        <f t="shared" si="14"/>
        <v>0</v>
      </c>
      <c r="Q119" s="157"/>
      <c r="R119" s="157">
        <f t="shared" si="15"/>
        <v>0</v>
      </c>
      <c r="S119" s="157"/>
      <c r="T119" s="157">
        <f t="shared" si="16"/>
        <v>0</v>
      </c>
      <c r="U119" s="218"/>
      <c r="V119" s="219"/>
      <c r="W119" s="157"/>
      <c r="X119" s="157"/>
      <c r="Y119" s="157"/>
      <c r="Z119" s="157"/>
      <c r="AA119" s="157"/>
      <c r="AB119" s="157"/>
      <c r="AC119" s="159"/>
      <c r="AD119" s="161"/>
      <c r="AE119" s="160"/>
      <c r="AF119" s="161"/>
      <c r="AG119" s="161"/>
      <c r="AH119" s="161"/>
      <c r="AI119" s="160"/>
      <c r="AJ119" s="222"/>
      <c r="AK119" s="223"/>
    </row>
    <row r="120" spans="1:37" ht="12.75">
      <c r="A120" s="2"/>
      <c r="B120" s="2"/>
      <c r="C120" s="2"/>
      <c r="D120" s="77" t="s">
        <v>551</v>
      </c>
      <c r="E120" s="9"/>
      <c r="F120" s="9"/>
      <c r="G120" s="79" t="s">
        <v>864</v>
      </c>
      <c r="H120" s="157"/>
      <c r="I120" s="157"/>
      <c r="J120" s="157"/>
      <c r="K120" s="157"/>
      <c r="L120" s="157"/>
      <c r="M120" s="157"/>
      <c r="N120" s="157">
        <f t="shared" si="12"/>
        <v>0</v>
      </c>
      <c r="O120" s="157"/>
      <c r="P120" s="157">
        <f t="shared" si="14"/>
        <v>0</v>
      </c>
      <c r="Q120" s="157"/>
      <c r="R120" s="157">
        <f t="shared" si="15"/>
        <v>0</v>
      </c>
      <c r="S120" s="157"/>
      <c r="T120" s="157">
        <f t="shared" si="16"/>
        <v>0</v>
      </c>
      <c r="U120" s="218"/>
      <c r="V120" s="219"/>
      <c r="W120" s="157"/>
      <c r="X120" s="157"/>
      <c r="Y120" s="157"/>
      <c r="Z120" s="157"/>
      <c r="AA120" s="157"/>
      <c r="AB120" s="157">
        <v>645</v>
      </c>
      <c r="AC120" s="157">
        <f>SUM(AA120:AB120)</f>
        <v>645</v>
      </c>
      <c r="AD120" s="161"/>
      <c r="AE120" s="160">
        <f>SUM(AC120:AD120)</f>
        <v>645</v>
      </c>
      <c r="AF120" s="161"/>
      <c r="AG120" s="160">
        <f>SUM(AE120:AF120)</f>
        <v>645</v>
      </c>
      <c r="AH120" s="161"/>
      <c r="AI120" s="160">
        <f>SUM(AG120:AH120)</f>
        <v>645</v>
      </c>
      <c r="AJ120" s="222"/>
      <c r="AK120" s="223">
        <f>SUM(AJ120/AI120)</f>
        <v>0</v>
      </c>
    </row>
    <row r="121" spans="1:37" ht="12.75">
      <c r="A121" s="2"/>
      <c r="B121" s="2"/>
      <c r="C121" s="2"/>
      <c r="D121" s="7"/>
      <c r="E121" s="2"/>
      <c r="F121" s="2"/>
      <c r="G121" s="26" t="s">
        <v>608</v>
      </c>
      <c r="H121" s="163">
        <f>SUM(H112:H120)</f>
        <v>2365</v>
      </c>
      <c r="I121" s="163">
        <f>SUM(I112:I120)</f>
        <v>0</v>
      </c>
      <c r="J121" s="163">
        <f>SUM(J112:J120)</f>
        <v>2365</v>
      </c>
      <c r="K121" s="163">
        <f>SUM(K112:K120)</f>
        <v>0</v>
      </c>
      <c r="L121" s="163">
        <f>SUM(J121:K121)</f>
        <v>2365</v>
      </c>
      <c r="M121" s="163">
        <f>SUM(M112:M120)</f>
        <v>1159</v>
      </c>
      <c r="N121" s="163">
        <f t="shared" si="12"/>
        <v>3524</v>
      </c>
      <c r="O121" s="163">
        <f aca="true" t="shared" si="17" ref="O121:U121">SUM(O112:O120)</f>
        <v>0</v>
      </c>
      <c r="P121" s="163">
        <f t="shared" si="17"/>
        <v>3524</v>
      </c>
      <c r="Q121" s="163">
        <f t="shared" si="17"/>
        <v>0</v>
      </c>
      <c r="R121" s="163">
        <f t="shared" si="17"/>
        <v>3524</v>
      </c>
      <c r="S121" s="163">
        <f t="shared" si="17"/>
        <v>4162</v>
      </c>
      <c r="T121" s="163">
        <f t="shared" si="17"/>
        <v>7686</v>
      </c>
      <c r="U121" s="220">
        <f t="shared" si="17"/>
        <v>7928</v>
      </c>
      <c r="V121" s="221">
        <f t="shared" si="13"/>
        <v>1.0314858183710642</v>
      </c>
      <c r="W121" s="163">
        <f>SUM(W107:W120)</f>
        <v>3666</v>
      </c>
      <c r="X121" s="163">
        <f>SUM(X107:X120)</f>
        <v>0</v>
      </c>
      <c r="Y121" s="163">
        <f>SUM(Y107:Y120)</f>
        <v>3666</v>
      </c>
      <c r="Z121" s="163">
        <f>SUM(Z107:Z120)</f>
        <v>0</v>
      </c>
      <c r="AA121" s="163">
        <f>SUM(Y121:Z121)</f>
        <v>3666</v>
      </c>
      <c r="AB121" s="163">
        <f>SUM(AB107:AB120)</f>
        <v>715</v>
      </c>
      <c r="AC121" s="163">
        <f>SUM(AA121:AB121)</f>
        <v>4381</v>
      </c>
      <c r="AD121" s="167">
        <f aca="true" t="shared" si="18" ref="AD121:AJ121">SUM(AD107:AD120)</f>
        <v>0</v>
      </c>
      <c r="AE121" s="167">
        <f t="shared" si="18"/>
        <v>4381</v>
      </c>
      <c r="AF121" s="167">
        <f t="shared" si="18"/>
        <v>0</v>
      </c>
      <c r="AG121" s="167">
        <f t="shared" si="18"/>
        <v>4381</v>
      </c>
      <c r="AH121" s="167">
        <f t="shared" si="18"/>
        <v>0</v>
      </c>
      <c r="AI121" s="163">
        <f t="shared" si="18"/>
        <v>4381</v>
      </c>
      <c r="AJ121" s="220">
        <f t="shared" si="18"/>
        <v>1380</v>
      </c>
      <c r="AK121" s="221">
        <f>SUM(AJ121/AI121)</f>
        <v>0.3149965761241726</v>
      </c>
    </row>
    <row r="122" spans="1:37" ht="12.75">
      <c r="A122" s="2"/>
      <c r="B122" s="2"/>
      <c r="C122" s="2"/>
      <c r="D122" s="7"/>
      <c r="E122" s="2"/>
      <c r="F122" s="2"/>
      <c r="G122" s="26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220"/>
      <c r="V122" s="219"/>
      <c r="W122" s="163"/>
      <c r="X122" s="163"/>
      <c r="Y122" s="163"/>
      <c r="Z122" s="163"/>
      <c r="AA122" s="163"/>
      <c r="AB122" s="163"/>
      <c r="AC122" s="163"/>
      <c r="AD122" s="167"/>
      <c r="AE122" s="167"/>
      <c r="AF122" s="167"/>
      <c r="AG122" s="167"/>
      <c r="AH122" s="161"/>
      <c r="AI122" s="160"/>
      <c r="AJ122" s="222"/>
      <c r="AK122" s="223"/>
    </row>
    <row r="123" spans="1:37" ht="36" customHeight="1">
      <c r="A123" s="2"/>
      <c r="B123" s="2">
        <v>10</v>
      </c>
      <c r="C123" s="2"/>
      <c r="D123" s="7"/>
      <c r="E123" s="324" t="s">
        <v>639</v>
      </c>
      <c r="F123" s="325"/>
      <c r="G123" s="326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220"/>
      <c r="V123" s="219"/>
      <c r="W123" s="163"/>
      <c r="X123" s="163"/>
      <c r="Y123" s="163"/>
      <c r="Z123" s="163"/>
      <c r="AA123" s="163"/>
      <c r="AB123" s="163"/>
      <c r="AC123" s="163"/>
      <c r="AD123" s="167"/>
      <c r="AE123" s="167"/>
      <c r="AF123" s="167"/>
      <c r="AG123" s="167"/>
      <c r="AH123" s="161"/>
      <c r="AI123" s="160"/>
      <c r="AJ123" s="222"/>
      <c r="AK123" s="223"/>
    </row>
    <row r="124" spans="1:37" ht="12.75">
      <c r="A124" s="2"/>
      <c r="B124" s="2"/>
      <c r="C124" s="2" t="s">
        <v>498</v>
      </c>
      <c r="D124" s="7"/>
      <c r="E124" s="2"/>
      <c r="F124" s="2"/>
      <c r="G124" s="26" t="s">
        <v>499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220"/>
      <c r="V124" s="219"/>
      <c r="W124" s="163"/>
      <c r="X124" s="163"/>
      <c r="Y124" s="163"/>
      <c r="Z124" s="163"/>
      <c r="AA124" s="163"/>
      <c r="AB124" s="163"/>
      <c r="AC124" s="163"/>
      <c r="AD124" s="167"/>
      <c r="AE124" s="167"/>
      <c r="AF124" s="167"/>
      <c r="AG124" s="167"/>
      <c r="AH124" s="161"/>
      <c r="AI124" s="160"/>
      <c r="AJ124" s="222"/>
      <c r="AK124" s="223"/>
    </row>
    <row r="125" spans="1:37" ht="12.75">
      <c r="A125" s="2"/>
      <c r="B125" s="2"/>
      <c r="C125" s="2"/>
      <c r="D125" s="7" t="s">
        <v>535</v>
      </c>
      <c r="E125" s="2"/>
      <c r="F125" s="2"/>
      <c r="G125" s="26" t="s">
        <v>536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220"/>
      <c r="V125" s="219"/>
      <c r="W125" s="163"/>
      <c r="X125" s="163"/>
      <c r="Y125" s="163"/>
      <c r="Z125" s="163"/>
      <c r="AA125" s="163"/>
      <c r="AB125" s="163"/>
      <c r="AC125" s="163"/>
      <c r="AD125" s="167"/>
      <c r="AE125" s="167"/>
      <c r="AF125" s="167"/>
      <c r="AG125" s="167"/>
      <c r="AH125" s="161"/>
      <c r="AI125" s="160"/>
      <c r="AJ125" s="222"/>
      <c r="AK125" s="223"/>
    </row>
    <row r="126" spans="1:37" ht="12.75">
      <c r="A126" s="2"/>
      <c r="B126" s="2"/>
      <c r="C126" s="2"/>
      <c r="D126" s="10" t="s">
        <v>537</v>
      </c>
      <c r="E126" s="9"/>
      <c r="F126" s="9"/>
      <c r="G126" s="27" t="s">
        <v>538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160">
        <v>340</v>
      </c>
      <c r="R126" s="160">
        <f>SUM(Q126)</f>
        <v>340</v>
      </c>
      <c r="S126" s="160"/>
      <c r="T126" s="160">
        <f>SUM(R126:S126)</f>
        <v>340</v>
      </c>
      <c r="U126" s="222">
        <v>319</v>
      </c>
      <c r="V126" s="219">
        <f t="shared" si="13"/>
        <v>0.9382352941176471</v>
      </c>
      <c r="W126" s="163"/>
      <c r="X126" s="163"/>
      <c r="Y126" s="163"/>
      <c r="Z126" s="163"/>
      <c r="AA126" s="163"/>
      <c r="AB126" s="163"/>
      <c r="AC126" s="163"/>
      <c r="AD126" s="167"/>
      <c r="AE126" s="167"/>
      <c r="AF126" s="167"/>
      <c r="AG126" s="167"/>
      <c r="AH126" s="161"/>
      <c r="AI126" s="160"/>
      <c r="AJ126" s="222"/>
      <c r="AK126" s="223"/>
    </row>
    <row r="127" spans="1:37" ht="12.75">
      <c r="A127" s="2"/>
      <c r="B127" s="2"/>
      <c r="C127" s="2"/>
      <c r="D127" s="10" t="s">
        <v>539</v>
      </c>
      <c r="E127" s="9"/>
      <c r="F127" s="9"/>
      <c r="G127" s="27" t="s">
        <v>540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0">
        <v>46</v>
      </c>
      <c r="R127" s="160">
        <f>SUM(Q127)</f>
        <v>46</v>
      </c>
      <c r="S127" s="160"/>
      <c r="T127" s="160">
        <f>SUM(R127:S127)</f>
        <v>46</v>
      </c>
      <c r="U127" s="222">
        <v>43</v>
      </c>
      <c r="V127" s="219">
        <f t="shared" si="13"/>
        <v>0.9347826086956522</v>
      </c>
      <c r="W127" s="163"/>
      <c r="X127" s="163"/>
      <c r="Y127" s="163"/>
      <c r="Z127" s="163"/>
      <c r="AA127" s="163"/>
      <c r="AB127" s="163"/>
      <c r="AC127" s="163"/>
      <c r="AD127" s="167"/>
      <c r="AE127" s="167"/>
      <c r="AF127" s="167"/>
      <c r="AG127" s="167"/>
      <c r="AH127" s="161"/>
      <c r="AI127" s="160"/>
      <c r="AJ127" s="222"/>
      <c r="AK127" s="223"/>
    </row>
    <row r="128" spans="1:37" ht="12.75">
      <c r="A128" s="2"/>
      <c r="B128" s="2"/>
      <c r="C128" s="2"/>
      <c r="D128" s="10" t="s">
        <v>541</v>
      </c>
      <c r="E128" s="9"/>
      <c r="F128" s="9"/>
      <c r="G128" s="27" t="s">
        <v>542</v>
      </c>
      <c r="H128" s="163"/>
      <c r="I128" s="163"/>
      <c r="J128" s="163"/>
      <c r="K128" s="163"/>
      <c r="L128" s="163"/>
      <c r="M128" s="163"/>
      <c r="N128" s="163"/>
      <c r="O128" s="163"/>
      <c r="P128" s="163"/>
      <c r="Q128" s="160">
        <v>29</v>
      </c>
      <c r="R128" s="160">
        <f>SUM(Q128)</f>
        <v>29</v>
      </c>
      <c r="S128" s="160"/>
      <c r="T128" s="160">
        <f>SUM(R128:S128)</f>
        <v>29</v>
      </c>
      <c r="U128" s="222"/>
      <c r="V128" s="219">
        <f t="shared" si="13"/>
        <v>0</v>
      </c>
      <c r="W128" s="163"/>
      <c r="X128" s="163"/>
      <c r="Y128" s="163"/>
      <c r="Z128" s="163"/>
      <c r="AA128" s="163"/>
      <c r="AB128" s="163"/>
      <c r="AC128" s="163"/>
      <c r="AD128" s="167"/>
      <c r="AE128" s="167"/>
      <c r="AF128" s="167"/>
      <c r="AG128" s="167"/>
      <c r="AH128" s="161"/>
      <c r="AI128" s="160"/>
      <c r="AJ128" s="222"/>
      <c r="AK128" s="223"/>
    </row>
    <row r="129" spans="1:37" ht="12.75">
      <c r="A129" s="2"/>
      <c r="B129" s="2"/>
      <c r="C129" s="2"/>
      <c r="D129" s="7" t="s">
        <v>547</v>
      </c>
      <c r="E129" s="2"/>
      <c r="F129" s="2"/>
      <c r="G129" s="26" t="s">
        <v>548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0">
        <f>SUM(Q129)</f>
        <v>0</v>
      </c>
      <c r="S129" s="160"/>
      <c r="T129" s="160">
        <f>SUM(R129:S129)</f>
        <v>0</v>
      </c>
      <c r="U129" s="222"/>
      <c r="V129" s="219"/>
      <c r="W129" s="163"/>
      <c r="X129" s="163"/>
      <c r="Y129" s="163"/>
      <c r="Z129" s="163"/>
      <c r="AA129" s="163"/>
      <c r="AB129" s="163"/>
      <c r="AC129" s="163"/>
      <c r="AD129" s="167"/>
      <c r="AE129" s="167"/>
      <c r="AF129" s="167"/>
      <c r="AG129" s="167"/>
      <c r="AH129" s="161"/>
      <c r="AI129" s="160"/>
      <c r="AJ129" s="222"/>
      <c r="AK129" s="223"/>
    </row>
    <row r="130" spans="1:37" ht="12.75">
      <c r="A130" s="2"/>
      <c r="B130" s="2"/>
      <c r="C130" s="2"/>
      <c r="D130" s="13" t="s">
        <v>549</v>
      </c>
      <c r="E130" s="1"/>
      <c r="F130" s="1"/>
      <c r="G130" s="28" t="s">
        <v>550</v>
      </c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0">
        <f>SUM(Q130)</f>
        <v>0</v>
      </c>
      <c r="S130" s="160"/>
      <c r="T130" s="160">
        <f>SUM(R130:S130)</f>
        <v>0</v>
      </c>
      <c r="U130" s="222"/>
      <c r="V130" s="219"/>
      <c r="W130" s="163"/>
      <c r="X130" s="163"/>
      <c r="Y130" s="163"/>
      <c r="Z130" s="163"/>
      <c r="AA130" s="163"/>
      <c r="AB130" s="163"/>
      <c r="AC130" s="163"/>
      <c r="AD130" s="167"/>
      <c r="AE130" s="167"/>
      <c r="AF130" s="161">
        <v>366</v>
      </c>
      <c r="AG130" s="161">
        <f>SUM(AE130:AF130)</f>
        <v>366</v>
      </c>
      <c r="AH130" s="161"/>
      <c r="AI130" s="160">
        <f>SUM(AG130:AH130)</f>
        <v>366</v>
      </c>
      <c r="AJ130" s="222"/>
      <c r="AK130" s="223">
        <f>SUM(AJ130/AI130)</f>
        <v>0</v>
      </c>
    </row>
    <row r="131" spans="1:37" ht="12.75">
      <c r="A131" s="2"/>
      <c r="B131" s="2"/>
      <c r="C131" s="2"/>
      <c r="D131" s="7"/>
      <c r="E131" s="2"/>
      <c r="F131" s="2"/>
      <c r="G131" s="26" t="s">
        <v>608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>
        <f>SUM(Q126:Q130)</f>
        <v>415</v>
      </c>
      <c r="R131" s="163">
        <f>SUM(R126:R130)</f>
        <v>415</v>
      </c>
      <c r="S131" s="163">
        <f>SUM(S126:S130)</f>
        <v>0</v>
      </c>
      <c r="T131" s="163">
        <f>SUM(T126:T130)</f>
        <v>415</v>
      </c>
      <c r="U131" s="220">
        <f>SUM(U126:U130)</f>
        <v>362</v>
      </c>
      <c r="V131" s="221">
        <f t="shared" si="13"/>
        <v>0.8722891566265061</v>
      </c>
      <c r="W131" s="163"/>
      <c r="X131" s="163"/>
      <c r="Y131" s="163"/>
      <c r="Z131" s="163"/>
      <c r="AA131" s="163"/>
      <c r="AB131" s="163"/>
      <c r="AC131" s="163"/>
      <c r="AD131" s="167"/>
      <c r="AE131" s="167"/>
      <c r="AF131" s="167">
        <f>SUM(AF126:AF130)</f>
        <v>366</v>
      </c>
      <c r="AG131" s="167">
        <f>SUM(AG126:AG130)</f>
        <v>366</v>
      </c>
      <c r="AH131" s="167">
        <f>SUM(AH126:AH130)</f>
        <v>0</v>
      </c>
      <c r="AI131" s="163">
        <f>SUM(AI126:AI130)</f>
        <v>366</v>
      </c>
      <c r="AJ131" s="220">
        <f>SUM(AJ126:AJ130)</f>
        <v>0</v>
      </c>
      <c r="AK131" s="221">
        <f>SUM(AJ131/AI131)</f>
        <v>0</v>
      </c>
    </row>
    <row r="132" spans="1:37" ht="12.75">
      <c r="A132" s="2"/>
      <c r="B132" s="2"/>
      <c r="C132" s="2"/>
      <c r="D132" s="7"/>
      <c r="E132" s="2"/>
      <c r="F132" s="2"/>
      <c r="G132" s="26" t="s">
        <v>640</v>
      </c>
      <c r="H132" s="163"/>
      <c r="I132" s="163"/>
      <c r="J132" s="163"/>
      <c r="K132" s="163"/>
      <c r="L132" s="163"/>
      <c r="M132" s="163"/>
      <c r="N132" s="163"/>
      <c r="O132" s="163"/>
      <c r="P132" s="163"/>
      <c r="Q132" s="163">
        <v>3</v>
      </c>
      <c r="R132" s="163">
        <f>SUM(P132:Q132)</f>
        <v>3</v>
      </c>
      <c r="S132" s="163"/>
      <c r="T132" s="163">
        <f>SUM(R132:S132)</f>
        <v>3</v>
      </c>
      <c r="U132" s="220">
        <f>SUM(S132:T132)</f>
        <v>3</v>
      </c>
      <c r="V132" s="221">
        <f t="shared" si="13"/>
        <v>1</v>
      </c>
      <c r="W132" s="163"/>
      <c r="X132" s="163"/>
      <c r="Y132" s="163"/>
      <c r="Z132" s="163"/>
      <c r="AA132" s="163"/>
      <c r="AB132" s="163"/>
      <c r="AC132" s="163"/>
      <c r="AD132" s="167"/>
      <c r="AE132" s="167"/>
      <c r="AF132" s="167"/>
      <c r="AG132" s="167"/>
      <c r="AH132" s="161"/>
      <c r="AI132" s="160"/>
      <c r="AJ132" s="222"/>
      <c r="AK132" s="223"/>
    </row>
    <row r="133" spans="1:37" ht="39">
      <c r="A133" s="2"/>
      <c r="B133" s="2"/>
      <c r="C133" s="2"/>
      <c r="D133" s="7"/>
      <c r="E133" s="2"/>
      <c r="F133" s="2"/>
      <c r="G133" s="69" t="s">
        <v>13</v>
      </c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218">
        <v>1321</v>
      </c>
      <c r="V133" s="219"/>
      <c r="W133" s="157"/>
      <c r="X133" s="157"/>
      <c r="Y133" s="157"/>
      <c r="Z133" s="157"/>
      <c r="AA133" s="157"/>
      <c r="AB133" s="157"/>
      <c r="AC133" s="159"/>
      <c r="AD133" s="161"/>
      <c r="AE133" s="160"/>
      <c r="AF133" s="161"/>
      <c r="AG133" s="161"/>
      <c r="AH133" s="161"/>
      <c r="AI133" s="160"/>
      <c r="AJ133" s="222">
        <v>-2</v>
      </c>
      <c r="AK133" s="223"/>
    </row>
    <row r="134" spans="1:37" ht="12.75">
      <c r="A134" s="9"/>
      <c r="B134" s="9"/>
      <c r="C134" s="9"/>
      <c r="D134" s="10"/>
      <c r="E134" s="9"/>
      <c r="F134" s="9"/>
      <c r="G134" s="26" t="s">
        <v>648</v>
      </c>
      <c r="H134" s="163">
        <f>SUM(H18+H61+H72+H79+H90+H102+H121)</f>
        <v>42783</v>
      </c>
      <c r="I134" s="163">
        <f>SUM(I18+I61+I72+I79+I90+I102+I121)</f>
        <v>255</v>
      </c>
      <c r="J134" s="163">
        <f>SUM(J18+J61+J72+J79+J90+J102+J121)</f>
        <v>43038</v>
      </c>
      <c r="K134" s="163">
        <f>SUM(K18+K61+K72+K79+K90+K102+K121)</f>
        <v>0</v>
      </c>
      <c r="L134" s="163">
        <f>SUM(J134:K134)</f>
        <v>43038</v>
      </c>
      <c r="M134" s="163">
        <f>SUM(M18+M61+M72+M79+M90+M102+M121)</f>
        <v>3069</v>
      </c>
      <c r="N134" s="163">
        <f>SUM(L134:M134)</f>
        <v>46107</v>
      </c>
      <c r="O134" s="163">
        <f>SUM(O18+O61+O72+O79+O90+O102+O121)</f>
        <v>6254</v>
      </c>
      <c r="P134" s="163">
        <f>SUM(N134:O134)</f>
        <v>52361</v>
      </c>
      <c r="Q134" s="163">
        <f>SUM(Q18+Q61+Q72+Q79+Q90+Q102+Q121+Q131)</f>
        <v>415</v>
      </c>
      <c r="R134" s="163">
        <f>SUM(P134:Q134)</f>
        <v>52776</v>
      </c>
      <c r="S134" s="163">
        <f>SUM(S18+S30+S49+S72+S79+S90+S102+S121+S131)</f>
        <v>257</v>
      </c>
      <c r="T134" s="163">
        <f>SUM(T18+T30+T49+T72+T79+T90+T102+T121+T131)</f>
        <v>53033</v>
      </c>
      <c r="U134" s="220">
        <f>SUM(U18+U30+U49+U72+U79+U90+U102+U121+U131+U133)</f>
        <v>47109</v>
      </c>
      <c r="V134" s="221">
        <f t="shared" si="13"/>
        <v>0.8882959666622668</v>
      </c>
      <c r="W134" s="157"/>
      <c r="X134" s="157"/>
      <c r="Y134" s="157"/>
      <c r="Z134" s="157"/>
      <c r="AA134" s="157"/>
      <c r="AB134" s="157"/>
      <c r="AC134" s="159"/>
      <c r="AD134" s="161"/>
      <c r="AE134" s="160"/>
      <c r="AF134" s="161"/>
      <c r="AG134" s="161"/>
      <c r="AH134" s="161"/>
      <c r="AI134" s="160"/>
      <c r="AJ134" s="222"/>
      <c r="AK134" s="223"/>
    </row>
    <row r="135" spans="1:37" ht="12.75">
      <c r="A135" s="9"/>
      <c r="B135" s="9"/>
      <c r="C135" s="9"/>
      <c r="D135" s="10"/>
      <c r="E135" s="9"/>
      <c r="F135" s="9"/>
      <c r="G135" s="26" t="s">
        <v>649</v>
      </c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218"/>
      <c r="V135" s="219"/>
      <c r="W135" s="163">
        <f>SUM(W18+W37+W49+W61+W90+W102+W121)</f>
        <v>42783</v>
      </c>
      <c r="X135" s="163">
        <f>SUM(X18+X37+X49+X61+X90+X102+X121)</f>
        <v>255</v>
      </c>
      <c r="Y135" s="163">
        <f>SUM(Y18+Y37+Y49+Y61+Y90+Y102+Y121)</f>
        <v>43038</v>
      </c>
      <c r="Z135" s="163">
        <f>SUM(Z18+Z37+Z49+Z61+Z90+Z102+Z121)</f>
        <v>0</v>
      </c>
      <c r="AA135" s="163">
        <f>SUM(Y135:Z135)</f>
        <v>43038</v>
      </c>
      <c r="AB135" s="163">
        <f>SUM(AB18+AB37+AB49+AB61+AB90+AB102+AB121)</f>
        <v>3069</v>
      </c>
      <c r="AC135" s="163">
        <f>SUM(AA135:AB135)</f>
        <v>46107</v>
      </c>
      <c r="AD135" s="167">
        <f>SUM(AD18+AD37+AD49+AD61+AD90+AD102+AD121)</f>
        <v>6254</v>
      </c>
      <c r="AE135" s="163">
        <f>SUM(AC135:AD135)</f>
        <v>52361</v>
      </c>
      <c r="AF135" s="163">
        <f>SUM(AF18+AF37+AF49+AF61+AF90+AF102+AF121+AF131)</f>
        <v>415</v>
      </c>
      <c r="AG135" s="163">
        <f>SUM(AE135:AF135)</f>
        <v>52776</v>
      </c>
      <c r="AH135" s="163">
        <f>SUM(AH18+AH37+AH49+AH61+AH90+AH102+AH121+AH131)</f>
        <v>257</v>
      </c>
      <c r="AI135" s="163">
        <f>SUM(AG135:AH135)</f>
        <v>53033</v>
      </c>
      <c r="AJ135" s="220">
        <f>SUM(AJ18+AJ30+AJ37+AJ49+AJ55+AJ61+AJ72+AJ90+AJ102+AJ121+AJ131+AJ133)</f>
        <v>47362</v>
      </c>
      <c r="AK135" s="221">
        <f>SUM(AJ135/AI135)</f>
        <v>0.8930665811852997</v>
      </c>
    </row>
    <row r="136" spans="1:37" ht="22.5">
      <c r="A136" s="9"/>
      <c r="B136" s="9"/>
      <c r="C136" s="9"/>
      <c r="D136" s="10"/>
      <c r="E136" s="9"/>
      <c r="F136" s="9"/>
      <c r="G136" s="43" t="s">
        <v>945</v>
      </c>
      <c r="H136" s="163">
        <v>12</v>
      </c>
      <c r="I136" s="163"/>
      <c r="J136" s="163">
        <f>SUM(H136:I136)</f>
        <v>12</v>
      </c>
      <c r="K136" s="163"/>
      <c r="L136" s="163">
        <f>SUM(J136:K136)</f>
        <v>12</v>
      </c>
      <c r="M136" s="163"/>
      <c r="N136" s="163">
        <f>SUM(L136:M136)</f>
        <v>12</v>
      </c>
      <c r="O136" s="163"/>
      <c r="P136" s="163">
        <f>SUM(N136:O136)</f>
        <v>12</v>
      </c>
      <c r="Q136" s="163"/>
      <c r="R136" s="163">
        <f>SUM(P136:Q136)</f>
        <v>12</v>
      </c>
      <c r="S136" s="163"/>
      <c r="T136" s="163">
        <f>SUM(R136:S136)</f>
        <v>12</v>
      </c>
      <c r="U136" s="220">
        <v>10</v>
      </c>
      <c r="V136" s="221">
        <f t="shared" si="13"/>
        <v>0.8333333333333334</v>
      </c>
      <c r="W136" s="157"/>
      <c r="X136" s="157"/>
      <c r="Y136" s="157"/>
      <c r="Z136" s="157"/>
      <c r="AA136" s="157"/>
      <c r="AB136" s="157"/>
      <c r="AC136" s="159"/>
      <c r="AD136" s="161"/>
      <c r="AE136" s="160"/>
      <c r="AF136" s="161"/>
      <c r="AG136" s="161"/>
      <c r="AH136" s="161"/>
      <c r="AI136" s="160"/>
      <c r="AJ136" s="222"/>
      <c r="AK136" s="223"/>
    </row>
    <row r="137" spans="1:37" ht="12.75">
      <c r="A137" s="9"/>
      <c r="B137" s="9"/>
      <c r="C137" s="9"/>
      <c r="D137" s="10"/>
      <c r="E137" s="9"/>
      <c r="F137" s="9"/>
      <c r="G137" s="26" t="s">
        <v>879</v>
      </c>
      <c r="H137" s="157"/>
      <c r="I137" s="157"/>
      <c r="J137" s="157"/>
      <c r="K137" s="157"/>
      <c r="L137" s="157"/>
      <c r="M137" s="157"/>
      <c r="N137" s="157"/>
      <c r="O137" s="157"/>
      <c r="P137" s="157"/>
      <c r="Q137" s="157">
        <f>SUM(Q132)</f>
        <v>3</v>
      </c>
      <c r="R137" s="163">
        <f>SUM(P137:Q137)</f>
        <v>3</v>
      </c>
      <c r="S137" s="163"/>
      <c r="T137" s="163">
        <f>SUM(R137:S137)</f>
        <v>3</v>
      </c>
      <c r="U137" s="220">
        <f>SUM(S137:T137)</f>
        <v>3</v>
      </c>
      <c r="V137" s="221">
        <f t="shared" si="13"/>
        <v>1</v>
      </c>
      <c r="W137" s="157"/>
      <c r="X137" s="157"/>
      <c r="Y137" s="157"/>
      <c r="Z137" s="157"/>
      <c r="AA137" s="157"/>
      <c r="AB137" s="157"/>
      <c r="AC137" s="159"/>
      <c r="AD137" s="161"/>
      <c r="AE137" s="160"/>
      <c r="AF137" s="161"/>
      <c r="AG137" s="161"/>
      <c r="AH137" s="161"/>
      <c r="AI137" s="160"/>
      <c r="AJ137" s="222"/>
      <c r="AK137" s="223"/>
    </row>
    <row r="140" spans="7:37" ht="56.25">
      <c r="G140" s="53" t="s">
        <v>837</v>
      </c>
      <c r="H140" s="154" t="s">
        <v>496</v>
      </c>
      <c r="I140" s="154" t="s">
        <v>668</v>
      </c>
      <c r="J140" s="154" t="s">
        <v>497</v>
      </c>
      <c r="K140" s="154" t="s">
        <v>686</v>
      </c>
      <c r="L140" s="154" t="s">
        <v>687</v>
      </c>
      <c r="M140" s="154" t="s">
        <v>723</v>
      </c>
      <c r="N140" s="154" t="s">
        <v>724</v>
      </c>
      <c r="O140" s="155" t="s">
        <v>868</v>
      </c>
      <c r="P140" s="155" t="s">
        <v>869</v>
      </c>
      <c r="Q140" s="155" t="s">
        <v>928</v>
      </c>
      <c r="R140" s="155" t="s">
        <v>927</v>
      </c>
      <c r="S140" s="155" t="s">
        <v>957</v>
      </c>
      <c r="T140" s="155" t="s">
        <v>958</v>
      </c>
      <c r="U140" s="216" t="s">
        <v>935</v>
      </c>
      <c r="V140" s="217" t="s">
        <v>936</v>
      </c>
      <c r="W140" s="154" t="s">
        <v>496</v>
      </c>
      <c r="X140" s="154" t="s">
        <v>668</v>
      </c>
      <c r="Y140" s="154" t="s">
        <v>497</v>
      </c>
      <c r="Z140" s="154" t="s">
        <v>686</v>
      </c>
      <c r="AA140" s="154" t="s">
        <v>687</v>
      </c>
      <c r="AB140" s="154" t="s">
        <v>723</v>
      </c>
      <c r="AC140" s="154" t="s">
        <v>724</v>
      </c>
      <c r="AD140" s="155" t="s">
        <v>868</v>
      </c>
      <c r="AE140" s="155" t="s">
        <v>869</v>
      </c>
      <c r="AF140" s="155" t="s">
        <v>928</v>
      </c>
      <c r="AG140" s="155" t="s">
        <v>927</v>
      </c>
      <c r="AH140" s="155" t="s">
        <v>957</v>
      </c>
      <c r="AI140" s="155" t="s">
        <v>958</v>
      </c>
      <c r="AJ140" s="216" t="s">
        <v>935</v>
      </c>
      <c r="AK140" s="217" t="s">
        <v>936</v>
      </c>
    </row>
    <row r="141" spans="7:37" ht="12.75">
      <c r="G141" s="57" t="s">
        <v>840</v>
      </c>
      <c r="H141" s="157">
        <f aca="true" t="shared" si="19" ref="H141:M142">SUM(H14+H69+H77+H87+H98+H112)</f>
        <v>21093</v>
      </c>
      <c r="I141" s="157">
        <f t="shared" si="19"/>
        <v>0</v>
      </c>
      <c r="J141" s="157">
        <f t="shared" si="19"/>
        <v>21093</v>
      </c>
      <c r="K141" s="157">
        <f t="shared" si="19"/>
        <v>0</v>
      </c>
      <c r="L141" s="157">
        <f t="shared" si="19"/>
        <v>21093</v>
      </c>
      <c r="M141" s="157">
        <f t="shared" si="19"/>
        <v>1704</v>
      </c>
      <c r="N141" s="157">
        <f>SUM(L141:M141)</f>
        <v>22797</v>
      </c>
      <c r="O141" s="157">
        <f>SUM(O14+O69+O77+O87+O98+O112)</f>
        <v>283</v>
      </c>
      <c r="P141" s="157">
        <f>SUM(N141:O141)</f>
        <v>23080</v>
      </c>
      <c r="Q141" s="157">
        <f>SUM(Q14+Q69+Q87+Q98+Q112+Q126)</f>
        <v>340</v>
      </c>
      <c r="R141" s="157">
        <f>SUM(P141:Q141)</f>
        <v>23420</v>
      </c>
      <c r="S141" s="157">
        <f>SUM(S14+S26+S45+S69+S77+S87+S98+S112+S126)</f>
        <v>0</v>
      </c>
      <c r="T141" s="157">
        <f aca="true" t="shared" si="20" ref="T141:T147">SUM(R141:S141)</f>
        <v>23420</v>
      </c>
      <c r="U141" s="218">
        <f>SUM(U14+U26+U69+U77+U87+U98+U112+U126+U45)</f>
        <v>22574</v>
      </c>
      <c r="V141" s="219">
        <f aca="true" t="shared" si="21" ref="V141:V147">SUM(U141/T141)</f>
        <v>0.9638770281810418</v>
      </c>
      <c r="W141" s="157"/>
      <c r="X141" s="157"/>
      <c r="Y141" s="157"/>
      <c r="Z141" s="157"/>
      <c r="AA141" s="157"/>
      <c r="AB141" s="157"/>
      <c r="AC141" s="159"/>
      <c r="AD141" s="161"/>
      <c r="AE141" s="160"/>
      <c r="AF141" s="161"/>
      <c r="AG141" s="161"/>
      <c r="AH141" s="161"/>
      <c r="AI141" s="160"/>
      <c r="AJ141" s="222"/>
      <c r="AK141" s="223"/>
    </row>
    <row r="142" spans="7:37" ht="12.75">
      <c r="G142" s="57" t="s">
        <v>841</v>
      </c>
      <c r="H142" s="157">
        <f t="shared" si="19"/>
        <v>5694</v>
      </c>
      <c r="I142" s="157">
        <f t="shared" si="19"/>
        <v>0</v>
      </c>
      <c r="J142" s="157">
        <f t="shared" si="19"/>
        <v>5694</v>
      </c>
      <c r="K142" s="157">
        <f t="shared" si="19"/>
        <v>0</v>
      </c>
      <c r="L142" s="157">
        <f t="shared" si="19"/>
        <v>5694</v>
      </c>
      <c r="M142" s="157">
        <f t="shared" si="19"/>
        <v>461</v>
      </c>
      <c r="N142" s="157">
        <f>SUM(L142:M142)</f>
        <v>6155</v>
      </c>
      <c r="O142" s="157">
        <f>SUM(O15+O70+O78+O88+O99+O113)</f>
        <v>77</v>
      </c>
      <c r="P142" s="157">
        <f>SUM(N142:O142)</f>
        <v>6232</v>
      </c>
      <c r="Q142" s="157">
        <f>SUM(Q15+Q70+Q78+Q88+Q99+Q113+Q127)</f>
        <v>46</v>
      </c>
      <c r="R142" s="157">
        <f>SUM(P142:Q142)</f>
        <v>6278</v>
      </c>
      <c r="S142" s="157">
        <f>SUM(S15+S27+S46+S70+S78+S88+S99+S113+S127)</f>
        <v>0</v>
      </c>
      <c r="T142" s="157">
        <f t="shared" si="20"/>
        <v>6278</v>
      </c>
      <c r="U142" s="218">
        <f>SUM(U15+U27+U70+U78+U88+U99+U113+U127+U46)</f>
        <v>6132</v>
      </c>
      <c r="V142" s="219">
        <f t="shared" si="21"/>
        <v>0.9767441860465116</v>
      </c>
      <c r="W142" s="157"/>
      <c r="X142" s="157"/>
      <c r="Y142" s="157"/>
      <c r="Z142" s="157"/>
      <c r="AA142" s="157"/>
      <c r="AB142" s="157"/>
      <c r="AC142" s="159"/>
      <c r="AD142" s="161"/>
      <c r="AE142" s="160"/>
      <c r="AF142" s="161"/>
      <c r="AG142" s="161"/>
      <c r="AH142" s="161"/>
      <c r="AI142" s="160"/>
      <c r="AJ142" s="222"/>
      <c r="AK142" s="223"/>
    </row>
    <row r="143" spans="7:37" ht="12.75">
      <c r="G143" s="57" t="s">
        <v>842</v>
      </c>
      <c r="H143" s="157">
        <f aca="true" t="shared" si="22" ref="H143:M143">SUM(H16+H17+H71+H89+H100+H101+H114+H115)</f>
        <v>15996</v>
      </c>
      <c r="I143" s="157">
        <f t="shared" si="22"/>
        <v>0</v>
      </c>
      <c r="J143" s="157">
        <f t="shared" si="22"/>
        <v>15996</v>
      </c>
      <c r="K143" s="157">
        <f t="shared" si="22"/>
        <v>0</v>
      </c>
      <c r="L143" s="157">
        <f t="shared" si="22"/>
        <v>15996</v>
      </c>
      <c r="M143" s="157">
        <f t="shared" si="22"/>
        <v>514</v>
      </c>
      <c r="N143" s="157">
        <f>SUM(L143:M143)</f>
        <v>16510</v>
      </c>
      <c r="O143" s="157">
        <f>SUM(O16+O17+O71+O89+O100+O101+O114+O115)</f>
        <v>5894</v>
      </c>
      <c r="P143" s="157">
        <f>SUM(N143:O143)</f>
        <v>22404</v>
      </c>
      <c r="Q143" s="157">
        <f>SUM(Q16+Q17+Q71+Q89+Q100+Q101+Q114+Q115+Q128)</f>
        <v>29</v>
      </c>
      <c r="R143" s="157">
        <f>SUM(P143:Q143)</f>
        <v>22433</v>
      </c>
      <c r="S143" s="157">
        <f>SUM(S16+S17+S28+S29+S47+S48+S71+S89+S100+S101+S114+S115+S128)</f>
        <v>257</v>
      </c>
      <c r="T143" s="157">
        <f t="shared" si="20"/>
        <v>22690</v>
      </c>
      <c r="U143" s="218">
        <f>SUM(U16+U17+U28+U29+U47+U48+U71+U89+U100+U101+U114+U115+U128+U129)</f>
        <v>16932</v>
      </c>
      <c r="V143" s="219">
        <f t="shared" si="21"/>
        <v>0.7462318201851036</v>
      </c>
      <c r="W143" s="157"/>
      <c r="X143" s="157"/>
      <c r="Y143" s="157"/>
      <c r="Z143" s="157"/>
      <c r="AA143" s="157"/>
      <c r="AB143" s="157"/>
      <c r="AC143" s="159"/>
      <c r="AD143" s="161"/>
      <c r="AE143" s="160"/>
      <c r="AF143" s="161"/>
      <c r="AG143" s="161"/>
      <c r="AH143" s="161"/>
      <c r="AI143" s="160"/>
      <c r="AJ143" s="222"/>
      <c r="AK143" s="223"/>
    </row>
    <row r="144" spans="7:37" ht="12.75" hidden="1">
      <c r="G144" s="58" t="s">
        <v>709</v>
      </c>
      <c r="H144" s="157">
        <f aca="true" t="shared" si="23" ref="H144:M144">SUM(H60)</f>
        <v>0</v>
      </c>
      <c r="I144" s="157">
        <f t="shared" si="23"/>
        <v>255</v>
      </c>
      <c r="J144" s="157">
        <f t="shared" si="23"/>
        <v>255</v>
      </c>
      <c r="K144" s="157">
        <f t="shared" si="23"/>
        <v>0</v>
      </c>
      <c r="L144" s="157">
        <f t="shared" si="23"/>
        <v>255</v>
      </c>
      <c r="M144" s="157">
        <f t="shared" si="23"/>
        <v>-255</v>
      </c>
      <c r="N144" s="157">
        <f>SUM(L144:M144)</f>
        <v>0</v>
      </c>
      <c r="O144" s="157">
        <f>SUM(O60)</f>
        <v>0</v>
      </c>
      <c r="P144" s="157">
        <f>SUM(N144:O144)</f>
        <v>0</v>
      </c>
      <c r="Q144" s="157"/>
      <c r="R144" s="157">
        <f>SUM(P144:Q144)</f>
        <v>0</v>
      </c>
      <c r="S144" s="157">
        <f>SUM(S17+S72+S90+S101+S115+S129)</f>
        <v>-4108</v>
      </c>
      <c r="T144" s="157">
        <f t="shared" si="20"/>
        <v>-4108</v>
      </c>
      <c r="U144" s="218"/>
      <c r="V144" s="219"/>
      <c r="W144" s="157"/>
      <c r="X144" s="157"/>
      <c r="Y144" s="157"/>
      <c r="Z144" s="157"/>
      <c r="AA144" s="157"/>
      <c r="AB144" s="157"/>
      <c r="AC144" s="159"/>
      <c r="AD144" s="161"/>
      <c r="AE144" s="160"/>
      <c r="AF144" s="161"/>
      <c r="AG144" s="161"/>
      <c r="AH144" s="161"/>
      <c r="AI144" s="160"/>
      <c r="AJ144" s="222"/>
      <c r="AK144" s="223"/>
    </row>
    <row r="145" spans="7:37" ht="12.75">
      <c r="G145" s="57" t="s">
        <v>585</v>
      </c>
      <c r="H145" s="157">
        <f aca="true" t="shared" si="24" ref="H145:M145">SUM(H117+H118)</f>
        <v>0</v>
      </c>
      <c r="I145" s="157">
        <f t="shared" si="24"/>
        <v>0</v>
      </c>
      <c r="J145" s="157">
        <f t="shared" si="24"/>
        <v>0</v>
      </c>
      <c r="K145" s="157">
        <f t="shared" si="24"/>
        <v>0</v>
      </c>
      <c r="L145" s="157">
        <f t="shared" si="24"/>
        <v>0</v>
      </c>
      <c r="M145" s="157">
        <f t="shared" si="24"/>
        <v>645</v>
      </c>
      <c r="N145" s="157">
        <f>SUM(L145:M145)</f>
        <v>645</v>
      </c>
      <c r="O145" s="157">
        <f>SUM(O117+O118)</f>
        <v>0</v>
      </c>
      <c r="P145" s="157">
        <f>SUM(N145:O145)</f>
        <v>645</v>
      </c>
      <c r="Q145" s="157"/>
      <c r="R145" s="157">
        <f>SUM(P145:Q145)</f>
        <v>645</v>
      </c>
      <c r="S145" s="157">
        <f>SUM(S117+S118)</f>
        <v>0</v>
      </c>
      <c r="T145" s="157">
        <f t="shared" si="20"/>
        <v>645</v>
      </c>
      <c r="U145" s="218">
        <f>SUM(U117+U118)</f>
        <v>150</v>
      </c>
      <c r="V145" s="219">
        <f t="shared" si="21"/>
        <v>0.23255813953488372</v>
      </c>
      <c r="W145" s="157"/>
      <c r="X145" s="157"/>
      <c r="Y145" s="157"/>
      <c r="Z145" s="157"/>
      <c r="AA145" s="157"/>
      <c r="AB145" s="157"/>
      <c r="AC145" s="159"/>
      <c r="AD145" s="161"/>
      <c r="AE145" s="160"/>
      <c r="AF145" s="161"/>
      <c r="AG145" s="161"/>
      <c r="AH145" s="161"/>
      <c r="AI145" s="160"/>
      <c r="AJ145" s="222"/>
      <c r="AK145" s="223"/>
    </row>
    <row r="146" spans="7:37" ht="12.75">
      <c r="G146" s="57" t="s">
        <v>11</v>
      </c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>
        <f t="shared" si="20"/>
        <v>0</v>
      </c>
      <c r="U146" s="218">
        <f>SUM(U133)</f>
        <v>1321</v>
      </c>
      <c r="V146" s="219"/>
      <c r="W146" s="157"/>
      <c r="X146" s="157"/>
      <c r="Y146" s="157"/>
      <c r="Z146" s="157"/>
      <c r="AA146" s="157"/>
      <c r="AB146" s="157"/>
      <c r="AC146" s="159"/>
      <c r="AD146" s="161"/>
      <c r="AE146" s="160"/>
      <c r="AF146" s="161"/>
      <c r="AG146" s="161"/>
      <c r="AH146" s="161"/>
      <c r="AI146" s="160"/>
      <c r="AJ146" s="222"/>
      <c r="AK146" s="223"/>
    </row>
    <row r="147" spans="7:37" ht="12.75">
      <c r="G147" s="53" t="s">
        <v>838</v>
      </c>
      <c r="H147" s="163">
        <f>SUM(H141:H145)</f>
        <v>42783</v>
      </c>
      <c r="I147" s="163">
        <f aca="true" t="shared" si="25" ref="I147:R147">SUM(I141:I145)</f>
        <v>255</v>
      </c>
      <c r="J147" s="163">
        <f t="shared" si="25"/>
        <v>43038</v>
      </c>
      <c r="K147" s="163">
        <f t="shared" si="25"/>
        <v>0</v>
      </c>
      <c r="L147" s="163">
        <f t="shared" si="25"/>
        <v>43038</v>
      </c>
      <c r="M147" s="163">
        <f t="shared" si="25"/>
        <v>3069</v>
      </c>
      <c r="N147" s="163">
        <f t="shared" si="25"/>
        <v>46107</v>
      </c>
      <c r="O147" s="163">
        <f t="shared" si="25"/>
        <v>6254</v>
      </c>
      <c r="P147" s="163">
        <f t="shared" si="25"/>
        <v>52361</v>
      </c>
      <c r="Q147" s="163">
        <f t="shared" si="25"/>
        <v>415</v>
      </c>
      <c r="R147" s="163">
        <f t="shared" si="25"/>
        <v>52776</v>
      </c>
      <c r="S147" s="163">
        <f>SUM(S141+S142+S143+S145)</f>
        <v>257</v>
      </c>
      <c r="T147" s="163">
        <f t="shared" si="20"/>
        <v>53033</v>
      </c>
      <c r="U147" s="220">
        <f>SUM(U141:U146)</f>
        <v>47109</v>
      </c>
      <c r="V147" s="221">
        <f t="shared" si="21"/>
        <v>0.8882959666622668</v>
      </c>
      <c r="W147" s="160"/>
      <c r="X147" s="160"/>
      <c r="Y147" s="160"/>
      <c r="Z147" s="160"/>
      <c r="AA147" s="160"/>
      <c r="AB147" s="160"/>
      <c r="AC147" s="161"/>
      <c r="AD147" s="161"/>
      <c r="AE147" s="160"/>
      <c r="AF147" s="161"/>
      <c r="AG147" s="161"/>
      <c r="AH147" s="161"/>
      <c r="AI147" s="160"/>
      <c r="AJ147" s="222"/>
      <c r="AK147" s="223"/>
    </row>
    <row r="148" spans="7:37" ht="12.75">
      <c r="G148" s="53" t="s">
        <v>839</v>
      </c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218"/>
      <c r="V148" s="219"/>
      <c r="W148" s="157"/>
      <c r="X148" s="157"/>
      <c r="Y148" s="157"/>
      <c r="Z148" s="157"/>
      <c r="AA148" s="157"/>
      <c r="AB148" s="157"/>
      <c r="AC148" s="159"/>
      <c r="AD148" s="161"/>
      <c r="AE148" s="160"/>
      <c r="AF148" s="161"/>
      <c r="AG148" s="161"/>
      <c r="AH148" s="161"/>
      <c r="AI148" s="160"/>
      <c r="AJ148" s="222"/>
      <c r="AK148" s="223"/>
    </row>
    <row r="149" spans="7:37" ht="12.75">
      <c r="G149" s="57" t="s">
        <v>711</v>
      </c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218"/>
      <c r="V149" s="219"/>
      <c r="W149" s="157">
        <f aca="true" t="shared" si="26" ref="W149:AB149">SUM(W10+W11+W35+W36+W42+W43+W84+W85+W95+W96+W107+W108)</f>
        <v>17720</v>
      </c>
      <c r="X149" s="157">
        <f t="shared" si="26"/>
        <v>0</v>
      </c>
      <c r="Y149" s="157">
        <f t="shared" si="26"/>
        <v>17720</v>
      </c>
      <c r="Z149" s="157">
        <f t="shared" si="26"/>
        <v>0</v>
      </c>
      <c r="AA149" s="157">
        <f t="shared" si="26"/>
        <v>17720</v>
      </c>
      <c r="AB149" s="157">
        <f t="shared" si="26"/>
        <v>0</v>
      </c>
      <c r="AC149" s="157">
        <f>SUM(AA149:AB149)</f>
        <v>17720</v>
      </c>
      <c r="AD149" s="160">
        <f>SUM(AD10+AD11+AD35+AD36+AD42+AD43+AD84+AD85+AD95+AD96+AD107+AD108)</f>
        <v>0</v>
      </c>
      <c r="AE149" s="160">
        <f>SUM(AC149:AD149)</f>
        <v>17720</v>
      </c>
      <c r="AF149" s="161">
        <f>SUM(AF10+AF11+AF12+AF35+AF36+AF42+AF43+AF84+AF85+AF95+AF96+AF107+AF108)</f>
        <v>0</v>
      </c>
      <c r="AG149" s="160">
        <f>SUM(AE149:AF149)</f>
        <v>17720</v>
      </c>
      <c r="AH149" s="160">
        <f>SUM(AH10+AH11+AH12+AH23+AH24+AH35+AH36+AH42+AH43+AH53+AH54+AH66+AH67+AH84+AH85+AH95+AH96+AH107+AH108)</f>
        <v>0</v>
      </c>
      <c r="AI149" s="160">
        <f>SUM(AG149:AH149)</f>
        <v>17720</v>
      </c>
      <c r="AJ149" s="222">
        <f>SUM(AJ10+AJ11+AJ12+AJ23+AJ24+AJ35+AJ36+AJ42+AJ43+AJ53+AJ54+AJ66+AJ67+AJ84+AJ85+AJ95+AJ96+AJ107+AJ108)</f>
        <v>13614</v>
      </c>
      <c r="AK149" s="223">
        <f aca="true" t="shared" si="27" ref="AK149:AK157">SUM(AJ149/AI149)</f>
        <v>0.7682844243792325</v>
      </c>
    </row>
    <row r="150" spans="7:37" ht="12.75">
      <c r="G150" s="57" t="s">
        <v>843</v>
      </c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218"/>
      <c r="V150" s="219"/>
      <c r="W150" s="157">
        <f aca="true" t="shared" si="28" ref="W150:AB150">SUM(W110)</f>
        <v>914</v>
      </c>
      <c r="X150" s="157">
        <f t="shared" si="28"/>
        <v>0</v>
      </c>
      <c r="Y150" s="157">
        <f t="shared" si="28"/>
        <v>914</v>
      </c>
      <c r="Z150" s="157">
        <f t="shared" si="28"/>
        <v>0</v>
      </c>
      <c r="AA150" s="157">
        <f t="shared" si="28"/>
        <v>914</v>
      </c>
      <c r="AB150" s="157">
        <f t="shared" si="28"/>
        <v>70</v>
      </c>
      <c r="AC150" s="157">
        <f aca="true" t="shared" si="29" ref="AC150:AC155">SUM(AA150:AB150)</f>
        <v>984</v>
      </c>
      <c r="AD150" s="161">
        <f>SUM(AD110)</f>
        <v>0</v>
      </c>
      <c r="AE150" s="160">
        <f aca="true" t="shared" si="30" ref="AE150:AE155">SUM(AC150:AD150)</f>
        <v>984</v>
      </c>
      <c r="AF150" s="161">
        <f>SUM(AF110+AF130)</f>
        <v>366</v>
      </c>
      <c r="AG150" s="160">
        <f aca="true" t="shared" si="31" ref="AG150:AG155">SUM(AE150:AF150)</f>
        <v>1350</v>
      </c>
      <c r="AH150" s="161">
        <f>SUM(AH109+AH110+AH130)</f>
        <v>0</v>
      </c>
      <c r="AI150" s="160">
        <v>1280</v>
      </c>
      <c r="AJ150" s="222">
        <f>SUM(AJ109+AJ130)</f>
        <v>347</v>
      </c>
      <c r="AK150" s="223">
        <f t="shared" si="27"/>
        <v>0.27109375</v>
      </c>
    </row>
    <row r="151" spans="7:37" ht="12.75">
      <c r="G151" s="57" t="s">
        <v>716</v>
      </c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218"/>
      <c r="V151" s="219"/>
      <c r="W151" s="157"/>
      <c r="X151" s="157"/>
      <c r="Y151" s="157"/>
      <c r="Z151" s="157"/>
      <c r="AA151" s="157"/>
      <c r="AB151" s="157"/>
      <c r="AC151" s="157">
        <f t="shared" si="29"/>
        <v>0</v>
      </c>
      <c r="AD151" s="161"/>
      <c r="AE151" s="160">
        <f t="shared" si="30"/>
        <v>0</v>
      </c>
      <c r="AF151" s="161"/>
      <c r="AG151" s="160">
        <f t="shared" si="31"/>
        <v>0</v>
      </c>
      <c r="AH151" s="161">
        <f>SUM(AH150)</f>
        <v>0</v>
      </c>
      <c r="AI151" s="160">
        <v>70</v>
      </c>
      <c r="AJ151" s="222">
        <f>SUM(AJ110)</f>
        <v>70</v>
      </c>
      <c r="AK151" s="223">
        <f t="shared" si="27"/>
        <v>1</v>
      </c>
    </row>
    <row r="152" spans="7:37" ht="12.75">
      <c r="G152" s="57" t="s">
        <v>844</v>
      </c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218"/>
      <c r="V152" s="219"/>
      <c r="W152" s="157">
        <f aca="true" t="shared" si="32" ref="W152:AB152">SUM(W120)</f>
        <v>0</v>
      </c>
      <c r="X152" s="157">
        <f t="shared" si="32"/>
        <v>0</v>
      </c>
      <c r="Y152" s="157">
        <f t="shared" si="32"/>
        <v>0</v>
      </c>
      <c r="Z152" s="157">
        <f t="shared" si="32"/>
        <v>0</v>
      </c>
      <c r="AA152" s="157">
        <f t="shared" si="32"/>
        <v>0</v>
      </c>
      <c r="AB152" s="157">
        <f t="shared" si="32"/>
        <v>645</v>
      </c>
      <c r="AC152" s="157">
        <f t="shared" si="29"/>
        <v>645</v>
      </c>
      <c r="AD152" s="161">
        <f>SUM(AD120)</f>
        <v>0</v>
      </c>
      <c r="AE152" s="160">
        <f t="shared" si="30"/>
        <v>645</v>
      </c>
      <c r="AF152" s="161">
        <f>SUM(AF120)</f>
        <v>0</v>
      </c>
      <c r="AG152" s="160">
        <f t="shared" si="31"/>
        <v>645</v>
      </c>
      <c r="AH152" s="161">
        <f>SUM(AH120)</f>
        <v>0</v>
      </c>
      <c r="AI152" s="160">
        <f>SUM(AG152:AH152)</f>
        <v>645</v>
      </c>
      <c r="AJ152" s="222">
        <f>SUM(AJ120)</f>
        <v>0</v>
      </c>
      <c r="AK152" s="223">
        <f t="shared" si="27"/>
        <v>0</v>
      </c>
    </row>
    <row r="153" spans="7:37" ht="12.75">
      <c r="G153" s="57" t="s">
        <v>845</v>
      </c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218"/>
      <c r="V153" s="219"/>
      <c r="W153" s="157"/>
      <c r="X153" s="157"/>
      <c r="Y153" s="157"/>
      <c r="Z153" s="157"/>
      <c r="AA153" s="157"/>
      <c r="AB153" s="157"/>
      <c r="AC153" s="157">
        <f t="shared" si="29"/>
        <v>0</v>
      </c>
      <c r="AD153" s="161"/>
      <c r="AE153" s="160">
        <f t="shared" si="30"/>
        <v>0</v>
      </c>
      <c r="AF153" s="161"/>
      <c r="AG153" s="160">
        <f t="shared" si="31"/>
        <v>0</v>
      </c>
      <c r="AH153" s="161"/>
      <c r="AI153" s="160">
        <f>SUM(AG153:AH153)</f>
        <v>0</v>
      </c>
      <c r="AJ153" s="222">
        <f>SUM(AJ14+AJ15+AJ16+AJ39+AJ40+AJ56+AJ57+AJ88+AJ89+AJ99+AJ100+AJ112+AJ113)</f>
        <v>0</v>
      </c>
      <c r="AK153" s="223"/>
    </row>
    <row r="154" spans="7:37" ht="12.75">
      <c r="G154" s="58" t="s">
        <v>718</v>
      </c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218"/>
      <c r="V154" s="219"/>
      <c r="W154" s="157">
        <f aca="true" t="shared" si="33" ref="W154:AB154">SUM(W60)</f>
        <v>0</v>
      </c>
      <c r="X154" s="157">
        <f t="shared" si="33"/>
        <v>255</v>
      </c>
      <c r="Y154" s="157">
        <f t="shared" si="33"/>
        <v>255</v>
      </c>
      <c r="Z154" s="157">
        <f t="shared" si="33"/>
        <v>0</v>
      </c>
      <c r="AA154" s="157">
        <f t="shared" si="33"/>
        <v>255</v>
      </c>
      <c r="AB154" s="157">
        <f t="shared" si="33"/>
        <v>0</v>
      </c>
      <c r="AC154" s="157">
        <f t="shared" si="29"/>
        <v>255</v>
      </c>
      <c r="AD154" s="161">
        <f>SUM(AD60)</f>
        <v>0</v>
      </c>
      <c r="AE154" s="160">
        <f t="shared" si="30"/>
        <v>255</v>
      </c>
      <c r="AF154" s="161">
        <f>SUM(AF60)</f>
        <v>0</v>
      </c>
      <c r="AG154" s="160">
        <f t="shared" si="31"/>
        <v>255</v>
      </c>
      <c r="AH154" s="161">
        <f>SUM(AH60)</f>
        <v>0</v>
      </c>
      <c r="AI154" s="160">
        <f>SUM(AG154:AH154)</f>
        <v>255</v>
      </c>
      <c r="AJ154" s="222">
        <f>SUM(AJ60)</f>
        <v>270</v>
      </c>
      <c r="AK154" s="223">
        <f t="shared" si="27"/>
        <v>1.0588235294117647</v>
      </c>
    </row>
    <row r="155" spans="7:37" ht="12.75">
      <c r="G155" s="57" t="s">
        <v>846</v>
      </c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218"/>
      <c r="V155" s="219"/>
      <c r="W155" s="157">
        <f aca="true" t="shared" si="34" ref="W155:AB155">SUM(W59)</f>
        <v>24149</v>
      </c>
      <c r="X155" s="157">
        <f t="shared" si="34"/>
        <v>0</v>
      </c>
      <c r="Y155" s="157">
        <f t="shared" si="34"/>
        <v>24149</v>
      </c>
      <c r="Z155" s="157">
        <f t="shared" si="34"/>
        <v>0</v>
      </c>
      <c r="AA155" s="157">
        <f t="shared" si="34"/>
        <v>24149</v>
      </c>
      <c r="AB155" s="157">
        <f t="shared" si="34"/>
        <v>2354</v>
      </c>
      <c r="AC155" s="157">
        <f t="shared" si="29"/>
        <v>26503</v>
      </c>
      <c r="AD155" s="161">
        <f>SUM(AD59)</f>
        <v>6254</v>
      </c>
      <c r="AE155" s="160">
        <f t="shared" si="30"/>
        <v>32757</v>
      </c>
      <c r="AF155" s="161">
        <f>SUM(AF59)</f>
        <v>49</v>
      </c>
      <c r="AG155" s="160">
        <f t="shared" si="31"/>
        <v>32806</v>
      </c>
      <c r="AH155" s="161">
        <f>SUM(AH59)</f>
        <v>257</v>
      </c>
      <c r="AI155" s="160">
        <f>SUM(AG155:AH155)</f>
        <v>33063</v>
      </c>
      <c r="AJ155" s="222">
        <f>SUM(AJ59)</f>
        <v>33063</v>
      </c>
      <c r="AK155" s="223">
        <f t="shared" si="27"/>
        <v>1</v>
      </c>
    </row>
    <row r="156" spans="7:37" ht="12.75">
      <c r="G156" s="58" t="s">
        <v>12</v>
      </c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218"/>
      <c r="V156" s="219"/>
      <c r="W156" s="157"/>
      <c r="X156" s="157"/>
      <c r="Y156" s="157"/>
      <c r="Z156" s="157"/>
      <c r="AA156" s="157"/>
      <c r="AB156" s="157"/>
      <c r="AC156" s="157"/>
      <c r="AD156" s="161"/>
      <c r="AE156" s="160"/>
      <c r="AF156" s="161"/>
      <c r="AG156" s="160"/>
      <c r="AH156" s="161"/>
      <c r="AI156" s="160"/>
      <c r="AJ156" s="222">
        <f>SUM(AJ133)</f>
        <v>-2</v>
      </c>
      <c r="AK156" s="223"/>
    </row>
    <row r="157" spans="7:37" ht="12.75">
      <c r="G157" s="53" t="s">
        <v>847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220"/>
      <c r="V157" s="221"/>
      <c r="W157" s="163">
        <f>SUM(W149:W155)</f>
        <v>42783</v>
      </c>
      <c r="X157" s="163">
        <f aca="true" t="shared" si="35" ref="X157:AI157">SUM(X149:X155)</f>
        <v>255</v>
      </c>
      <c r="Y157" s="163">
        <f t="shared" si="35"/>
        <v>43038</v>
      </c>
      <c r="Z157" s="163">
        <f t="shared" si="35"/>
        <v>0</v>
      </c>
      <c r="AA157" s="163">
        <f t="shared" si="35"/>
        <v>43038</v>
      </c>
      <c r="AB157" s="163">
        <f t="shared" si="35"/>
        <v>3069</v>
      </c>
      <c r="AC157" s="163">
        <f t="shared" si="35"/>
        <v>46107</v>
      </c>
      <c r="AD157" s="163">
        <f t="shared" si="35"/>
        <v>6254</v>
      </c>
      <c r="AE157" s="163">
        <f t="shared" si="35"/>
        <v>52361</v>
      </c>
      <c r="AF157" s="163">
        <f t="shared" si="35"/>
        <v>415</v>
      </c>
      <c r="AG157" s="163">
        <f t="shared" si="35"/>
        <v>52776</v>
      </c>
      <c r="AH157" s="163">
        <f t="shared" si="35"/>
        <v>257</v>
      </c>
      <c r="AI157" s="163">
        <f t="shared" si="35"/>
        <v>53033</v>
      </c>
      <c r="AJ157" s="220">
        <f>SUM(AJ149:AJ156)</f>
        <v>47362</v>
      </c>
      <c r="AK157" s="221">
        <f t="shared" si="27"/>
        <v>0.8930665811852997</v>
      </c>
    </row>
  </sheetData>
  <sheetProtection/>
  <mergeCells count="37">
    <mergeCell ref="E32:G32"/>
    <mergeCell ref="F33:G33"/>
    <mergeCell ref="E39:G39"/>
    <mergeCell ref="F40:G40"/>
    <mergeCell ref="E104:G104"/>
    <mergeCell ref="F57:G57"/>
    <mergeCell ref="E63:G63"/>
    <mergeCell ref="F64:G64"/>
    <mergeCell ref="E74:G74"/>
    <mergeCell ref="F75:G75"/>
    <mergeCell ref="A1:G1"/>
    <mergeCell ref="A2:G2"/>
    <mergeCell ref="A4:G4"/>
    <mergeCell ref="A5:A6"/>
    <mergeCell ref="B5:B6"/>
    <mergeCell ref="C5:C6"/>
    <mergeCell ref="D5:D6"/>
    <mergeCell ref="E5:E6"/>
    <mergeCell ref="F5:F6"/>
    <mergeCell ref="G5:G6"/>
    <mergeCell ref="E51:G51"/>
    <mergeCell ref="E123:G123"/>
    <mergeCell ref="F116:G116"/>
    <mergeCell ref="F119:G119"/>
    <mergeCell ref="E81:G81"/>
    <mergeCell ref="E56:G56"/>
    <mergeCell ref="F105:G105"/>
    <mergeCell ref="F82:G82"/>
    <mergeCell ref="E92:G92"/>
    <mergeCell ref="F93:G93"/>
    <mergeCell ref="W5:AK5"/>
    <mergeCell ref="H5:V5"/>
    <mergeCell ref="E20:G20"/>
    <mergeCell ref="F21:G21"/>
    <mergeCell ref="E7:G7"/>
    <mergeCell ref="E8:G8"/>
    <mergeCell ref="F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9.7109375" style="119" customWidth="1"/>
    <col min="2" max="2" width="23.421875" style="119" customWidth="1"/>
    <col min="3" max="3" width="9.28125" style="119" customWidth="1"/>
    <col min="4" max="4" width="9.7109375" style="96" customWidth="1"/>
    <col min="5" max="5" width="9.421875" style="96" customWidth="1"/>
    <col min="6" max="6" width="9.140625" style="96" customWidth="1"/>
    <col min="7" max="7" width="8.28125" style="96" customWidth="1"/>
    <col min="8" max="8" width="8.421875" style="96" customWidth="1"/>
    <col min="9" max="9" width="9.7109375" style="96" customWidth="1"/>
    <col min="10" max="10" width="9.140625" style="96" customWidth="1"/>
    <col min="11" max="11" width="9.140625" style="147" customWidth="1"/>
    <col min="12" max="12" width="0" style="96" hidden="1" customWidth="1"/>
  </cols>
  <sheetData>
    <row r="1" spans="1:3" ht="12.75">
      <c r="A1" s="94"/>
      <c r="B1" s="94"/>
      <c r="C1" s="95" t="s">
        <v>725</v>
      </c>
    </row>
    <row r="2" spans="1:5" ht="34.5" customHeight="1">
      <c r="A2" s="341" t="s">
        <v>726</v>
      </c>
      <c r="B2" s="341"/>
      <c r="C2" s="341"/>
      <c r="D2" s="341"/>
      <c r="E2" s="341"/>
    </row>
    <row r="4" spans="1:3" ht="12.75">
      <c r="A4" s="94"/>
      <c r="B4" s="95" t="s">
        <v>727</v>
      </c>
      <c r="C4" s="94">
        <v>625733</v>
      </c>
    </row>
    <row r="5" spans="1:3" ht="12.75">
      <c r="A5" s="94"/>
      <c r="B5" s="95" t="s">
        <v>728</v>
      </c>
      <c r="C5" s="95" t="s">
        <v>729</v>
      </c>
    </row>
    <row r="7" spans="1:12" ht="29.25">
      <c r="A7" s="97" t="s">
        <v>730</v>
      </c>
      <c r="B7" s="98" t="s">
        <v>731</v>
      </c>
      <c r="C7" s="97" t="s">
        <v>763</v>
      </c>
      <c r="D7" s="99" t="s">
        <v>794</v>
      </c>
      <c r="E7" s="99" t="s">
        <v>795</v>
      </c>
      <c r="F7" s="99" t="s">
        <v>873</v>
      </c>
      <c r="G7" s="99" t="s">
        <v>926</v>
      </c>
      <c r="H7" s="99" t="s">
        <v>934</v>
      </c>
      <c r="I7" s="99" t="s">
        <v>795</v>
      </c>
      <c r="J7" s="99" t="s">
        <v>935</v>
      </c>
      <c r="K7" s="148" t="s">
        <v>936</v>
      </c>
      <c r="L7" s="180" t="s">
        <v>965</v>
      </c>
    </row>
    <row r="8" spans="1:12" ht="12.75">
      <c r="A8" s="100" t="s">
        <v>732</v>
      </c>
      <c r="B8" s="100" t="s">
        <v>733</v>
      </c>
      <c r="C8" s="97"/>
      <c r="D8" s="99"/>
      <c r="E8" s="101">
        <f>SUM(C8:D8)</f>
        <v>0</v>
      </c>
      <c r="F8" s="101"/>
      <c r="G8" s="101"/>
      <c r="H8" s="101"/>
      <c r="I8" s="101"/>
      <c r="J8" s="101"/>
      <c r="K8" s="149"/>
      <c r="L8" s="181"/>
    </row>
    <row r="9" spans="1:12" ht="30.75" customHeight="1">
      <c r="A9" s="100" t="s">
        <v>764</v>
      </c>
      <c r="B9" s="102" t="s">
        <v>734</v>
      </c>
      <c r="C9" s="103">
        <v>16075800</v>
      </c>
      <c r="D9" s="101"/>
      <c r="E9" s="101">
        <f aca="true" t="shared" si="0" ref="E9:E18">SUM(C9:D9)</f>
        <v>16075800</v>
      </c>
      <c r="F9" s="101"/>
      <c r="G9" s="101"/>
      <c r="H9" s="101">
        <v>-551433</v>
      </c>
      <c r="I9" s="183">
        <f>SUM(E9:H9)</f>
        <v>15524367</v>
      </c>
      <c r="J9" s="183">
        <v>15524367</v>
      </c>
      <c r="K9" s="184">
        <f>SUM(J9/I9)</f>
        <v>1</v>
      </c>
      <c r="L9" s="181">
        <v>15524</v>
      </c>
    </row>
    <row r="10" spans="1:12" ht="28.5" customHeight="1">
      <c r="A10" s="100" t="s">
        <v>765</v>
      </c>
      <c r="B10" s="102" t="s">
        <v>735</v>
      </c>
      <c r="C10" s="103"/>
      <c r="D10" s="101"/>
      <c r="E10" s="101">
        <f t="shared" si="0"/>
        <v>0</v>
      </c>
      <c r="F10" s="101"/>
      <c r="G10" s="101"/>
      <c r="H10" s="101"/>
      <c r="I10" s="101">
        <f aca="true" t="shared" si="1" ref="I10:I18">SUM(E10:H10)</f>
        <v>0</v>
      </c>
      <c r="J10" s="101"/>
      <c r="K10" s="149"/>
      <c r="L10" s="181"/>
    </row>
    <row r="11" spans="1:12" ht="21.75" customHeight="1">
      <c r="A11" s="100" t="s">
        <v>736</v>
      </c>
      <c r="B11" s="102" t="s">
        <v>737</v>
      </c>
      <c r="C11" s="103">
        <v>7371117</v>
      </c>
      <c r="D11" s="101"/>
      <c r="E11" s="101">
        <f t="shared" si="0"/>
        <v>7371117</v>
      </c>
      <c r="F11" s="101"/>
      <c r="G11" s="101"/>
      <c r="H11" s="101"/>
      <c r="I11" s="101">
        <f t="shared" si="1"/>
        <v>7371117</v>
      </c>
      <c r="J11" s="101"/>
      <c r="K11" s="149">
        <f aca="true" t="shared" si="2" ref="K11:K44">SUM(J11/I11)</f>
        <v>0</v>
      </c>
      <c r="L11" s="181"/>
    </row>
    <row r="12" spans="1:12" ht="21.75" customHeight="1">
      <c r="A12" s="100" t="s">
        <v>766</v>
      </c>
      <c r="B12" s="102" t="s">
        <v>771</v>
      </c>
      <c r="C12" s="103"/>
      <c r="D12" s="101"/>
      <c r="E12" s="101">
        <f t="shared" si="0"/>
        <v>0</v>
      </c>
      <c r="F12" s="101"/>
      <c r="G12" s="101"/>
      <c r="H12" s="101"/>
      <c r="I12" s="101">
        <f t="shared" si="1"/>
        <v>0</v>
      </c>
      <c r="J12" s="101"/>
      <c r="K12" s="149"/>
      <c r="L12" s="181"/>
    </row>
    <row r="13" spans="1:12" ht="21.75" customHeight="1">
      <c r="A13" s="100" t="s">
        <v>767</v>
      </c>
      <c r="B13" s="102" t="s">
        <v>768</v>
      </c>
      <c r="C13" s="103"/>
      <c r="D13" s="101"/>
      <c r="E13" s="101">
        <f t="shared" si="0"/>
        <v>0</v>
      </c>
      <c r="F13" s="101"/>
      <c r="G13" s="101"/>
      <c r="H13" s="101"/>
      <c r="I13" s="101">
        <f t="shared" si="1"/>
        <v>0</v>
      </c>
      <c r="J13" s="101"/>
      <c r="K13" s="149"/>
      <c r="L13" s="181"/>
    </row>
    <row r="14" spans="1:12" ht="21.75" customHeight="1">
      <c r="A14" s="100" t="s">
        <v>772</v>
      </c>
      <c r="B14" s="102" t="s">
        <v>769</v>
      </c>
      <c r="C14" s="103"/>
      <c r="D14" s="101"/>
      <c r="E14" s="101">
        <f t="shared" si="0"/>
        <v>0</v>
      </c>
      <c r="F14" s="101"/>
      <c r="G14" s="101"/>
      <c r="H14" s="101"/>
      <c r="I14" s="101">
        <f t="shared" si="1"/>
        <v>0</v>
      </c>
      <c r="J14" s="101"/>
      <c r="K14" s="149"/>
      <c r="L14" s="181"/>
    </row>
    <row r="15" spans="1:12" ht="21.75" customHeight="1">
      <c r="A15" s="100" t="s">
        <v>738</v>
      </c>
      <c r="B15" s="100" t="s">
        <v>739</v>
      </c>
      <c r="C15" s="103">
        <v>-7082355</v>
      </c>
      <c r="D15" s="101"/>
      <c r="E15" s="101">
        <f t="shared" si="0"/>
        <v>-7082355</v>
      </c>
      <c r="F15" s="101"/>
      <c r="G15" s="101"/>
      <c r="H15" s="101"/>
      <c r="I15" s="101">
        <f t="shared" si="1"/>
        <v>-7082355</v>
      </c>
      <c r="J15" s="101"/>
      <c r="K15" s="149">
        <f t="shared" si="2"/>
        <v>0</v>
      </c>
      <c r="L15" s="181"/>
    </row>
    <row r="16" spans="1:12" ht="21.75" customHeight="1">
      <c r="A16" s="100" t="s">
        <v>773</v>
      </c>
      <c r="B16" s="102" t="s">
        <v>774</v>
      </c>
      <c r="C16" s="103"/>
      <c r="D16" s="101"/>
      <c r="E16" s="101">
        <f t="shared" si="0"/>
        <v>0</v>
      </c>
      <c r="F16" s="101"/>
      <c r="G16" s="101"/>
      <c r="H16" s="101"/>
      <c r="I16" s="101">
        <f t="shared" si="1"/>
        <v>0</v>
      </c>
      <c r="J16" s="101"/>
      <c r="K16" s="149"/>
      <c r="L16" s="181"/>
    </row>
    <row r="17" spans="1:12" ht="21.75" customHeight="1">
      <c r="A17" s="100" t="s">
        <v>775</v>
      </c>
      <c r="B17" s="102" t="s">
        <v>776</v>
      </c>
      <c r="C17" s="103"/>
      <c r="D17" s="101"/>
      <c r="E17" s="101">
        <f t="shared" si="0"/>
        <v>0</v>
      </c>
      <c r="F17" s="101"/>
      <c r="G17" s="101"/>
      <c r="H17" s="101"/>
      <c r="I17" s="101">
        <f t="shared" si="1"/>
        <v>0</v>
      </c>
      <c r="J17" s="101"/>
      <c r="K17" s="149"/>
      <c r="L17" s="181"/>
    </row>
    <row r="18" spans="1:12" ht="21.75" customHeight="1">
      <c r="A18" s="100" t="s">
        <v>740</v>
      </c>
      <c r="B18" s="100" t="s">
        <v>988</v>
      </c>
      <c r="C18" s="103">
        <v>3558600</v>
      </c>
      <c r="D18" s="101"/>
      <c r="E18" s="101">
        <f t="shared" si="0"/>
        <v>3558600</v>
      </c>
      <c r="F18" s="101"/>
      <c r="G18" s="101"/>
      <c r="H18" s="101"/>
      <c r="I18" s="183">
        <f t="shared" si="1"/>
        <v>3558600</v>
      </c>
      <c r="J18" s="183">
        <v>3558600</v>
      </c>
      <c r="K18" s="184">
        <f t="shared" si="2"/>
        <v>1</v>
      </c>
      <c r="L18" s="181">
        <v>3559</v>
      </c>
    </row>
    <row r="19" spans="1:12" ht="21.75" customHeight="1">
      <c r="A19" s="104" t="s">
        <v>498</v>
      </c>
      <c r="B19" s="105" t="s">
        <v>770</v>
      </c>
      <c r="C19" s="106">
        <f aca="true" t="shared" si="3" ref="C19:L19">SUM(C8:C18)</f>
        <v>19923162</v>
      </c>
      <c r="D19" s="106">
        <f t="shared" si="3"/>
        <v>0</v>
      </c>
      <c r="E19" s="106">
        <f t="shared" si="3"/>
        <v>19923162</v>
      </c>
      <c r="F19" s="106">
        <f t="shared" si="3"/>
        <v>0</v>
      </c>
      <c r="G19" s="106">
        <f t="shared" si="3"/>
        <v>0</v>
      </c>
      <c r="H19" s="106">
        <f t="shared" si="3"/>
        <v>-551433</v>
      </c>
      <c r="I19" s="106">
        <f>SUM(I9+I18)</f>
        <v>19082967</v>
      </c>
      <c r="J19" s="106">
        <f t="shared" si="3"/>
        <v>19082967</v>
      </c>
      <c r="K19" s="182">
        <f t="shared" si="2"/>
        <v>1</v>
      </c>
      <c r="L19" s="106">
        <f t="shared" si="3"/>
        <v>19083</v>
      </c>
    </row>
    <row r="20" spans="1:12" ht="25.5">
      <c r="A20" s="100" t="s">
        <v>741</v>
      </c>
      <c r="B20" s="185" t="s">
        <v>989</v>
      </c>
      <c r="C20" s="103">
        <f>SUM(C21+C24)</f>
        <v>12960000</v>
      </c>
      <c r="D20" s="103">
        <f>SUM(D21+D24)</f>
        <v>-1888000</v>
      </c>
      <c r="E20" s="103">
        <f>SUM(E21+E24)</f>
        <v>11072000</v>
      </c>
      <c r="F20" s="101"/>
      <c r="G20" s="101"/>
      <c r="H20" s="101">
        <v>1052400</v>
      </c>
      <c r="I20" s="183">
        <f>SUM(E20:H20)</f>
        <v>12124400</v>
      </c>
      <c r="J20" s="183">
        <v>12124400</v>
      </c>
      <c r="K20" s="184">
        <f t="shared" si="2"/>
        <v>1</v>
      </c>
      <c r="L20" s="181">
        <v>12124</v>
      </c>
    </row>
    <row r="21" spans="1:12" ht="12.75">
      <c r="A21" s="100" t="s">
        <v>777</v>
      </c>
      <c r="B21" s="100" t="s">
        <v>742</v>
      </c>
      <c r="C21" s="103">
        <f>SUM(C22+C23)</f>
        <v>11328000</v>
      </c>
      <c r="D21" s="103">
        <f>SUM(D22+D23)</f>
        <v>-1888000</v>
      </c>
      <c r="E21" s="103">
        <f>SUM(E22+E23)</f>
        <v>9440000</v>
      </c>
      <c r="F21" s="101"/>
      <c r="G21" s="101"/>
      <c r="H21" s="101"/>
      <c r="I21" s="101">
        <f aca="true" t="shared" si="4" ref="I21:I31">SUM(E21:H21)</f>
        <v>9440000</v>
      </c>
      <c r="J21" s="101"/>
      <c r="K21" s="149">
        <f t="shared" si="2"/>
        <v>0</v>
      </c>
      <c r="L21" s="181"/>
    </row>
    <row r="22" spans="1:12" ht="19.5">
      <c r="A22" s="100" t="s">
        <v>778</v>
      </c>
      <c r="B22" s="102" t="s">
        <v>779</v>
      </c>
      <c r="C22" s="103">
        <v>7552000</v>
      </c>
      <c r="D22" s="107">
        <v>-1888000</v>
      </c>
      <c r="E22" s="101">
        <f aca="true" t="shared" si="5" ref="E22:E31">SUM(C22:D22)</f>
        <v>5664000</v>
      </c>
      <c r="F22" s="101"/>
      <c r="G22" s="101"/>
      <c r="H22" s="101"/>
      <c r="I22" s="101">
        <f t="shared" si="4"/>
        <v>5664000</v>
      </c>
      <c r="J22" s="101"/>
      <c r="K22" s="149">
        <f t="shared" si="2"/>
        <v>0</v>
      </c>
      <c r="L22" s="181"/>
    </row>
    <row r="23" spans="1:12" ht="24" customHeight="1">
      <c r="A23" s="100" t="s">
        <v>782</v>
      </c>
      <c r="B23" s="102" t="s">
        <v>783</v>
      </c>
      <c r="C23" s="103">
        <v>3776000</v>
      </c>
      <c r="D23" s="101"/>
      <c r="E23" s="101">
        <f t="shared" si="5"/>
        <v>3776000</v>
      </c>
      <c r="F23" s="101"/>
      <c r="G23" s="101"/>
      <c r="H23" s="101"/>
      <c r="I23" s="101">
        <f t="shared" si="4"/>
        <v>3776000</v>
      </c>
      <c r="J23" s="101"/>
      <c r="K23" s="149">
        <f t="shared" si="2"/>
        <v>0</v>
      </c>
      <c r="L23" s="181"/>
    </row>
    <row r="24" spans="1:12" ht="12.75">
      <c r="A24" s="100"/>
      <c r="B24" s="100" t="s">
        <v>743</v>
      </c>
      <c r="C24" s="103">
        <f>SUM(C25+C26)</f>
        <v>1632000</v>
      </c>
      <c r="D24" s="103">
        <f>SUM(D25+D26)</f>
        <v>0</v>
      </c>
      <c r="E24" s="103">
        <f>SUM(E25+E26)</f>
        <v>1632000</v>
      </c>
      <c r="F24" s="101"/>
      <c r="G24" s="101"/>
      <c r="H24" s="101"/>
      <c r="I24" s="101">
        <f t="shared" si="4"/>
        <v>1632000</v>
      </c>
      <c r="J24" s="101"/>
      <c r="K24" s="149">
        <f t="shared" si="2"/>
        <v>0</v>
      </c>
      <c r="L24" s="181"/>
    </row>
    <row r="25" spans="1:12" ht="29.25">
      <c r="A25" s="100" t="s">
        <v>780</v>
      </c>
      <c r="B25" s="102" t="s">
        <v>781</v>
      </c>
      <c r="C25" s="103">
        <v>1088000</v>
      </c>
      <c r="D25" s="101"/>
      <c r="E25" s="101">
        <f t="shared" si="5"/>
        <v>1088000</v>
      </c>
      <c r="F25" s="101"/>
      <c r="G25" s="101"/>
      <c r="H25" s="101"/>
      <c r="I25" s="101">
        <f t="shared" si="4"/>
        <v>1088000</v>
      </c>
      <c r="J25" s="101"/>
      <c r="K25" s="149">
        <f t="shared" si="2"/>
        <v>0</v>
      </c>
      <c r="L25" s="181"/>
    </row>
    <row r="26" spans="1:12" ht="29.25">
      <c r="A26" s="100" t="s">
        <v>784</v>
      </c>
      <c r="B26" s="102" t="s">
        <v>785</v>
      </c>
      <c r="C26" s="103">
        <v>544000</v>
      </c>
      <c r="D26" s="101"/>
      <c r="E26" s="101">
        <f t="shared" si="5"/>
        <v>544000</v>
      </c>
      <c r="F26" s="101"/>
      <c r="G26" s="101"/>
      <c r="H26" s="101"/>
      <c r="I26" s="101">
        <f t="shared" si="4"/>
        <v>544000</v>
      </c>
      <c r="J26" s="101"/>
      <c r="K26" s="149">
        <f t="shared" si="2"/>
        <v>0</v>
      </c>
      <c r="L26" s="181"/>
    </row>
    <row r="27" spans="1:12" ht="19.5">
      <c r="A27" s="100" t="s">
        <v>744</v>
      </c>
      <c r="B27" s="102" t="s">
        <v>986</v>
      </c>
      <c r="C27" s="103">
        <f>SUM(C28+C29)</f>
        <v>2052000</v>
      </c>
      <c r="D27" s="103">
        <f>SUM(D28+D29)</f>
        <v>-216000</v>
      </c>
      <c r="E27" s="103">
        <f>SUM(E28+E29)</f>
        <v>1836000</v>
      </c>
      <c r="F27" s="101"/>
      <c r="G27" s="101"/>
      <c r="H27" s="101"/>
      <c r="I27" s="183">
        <f t="shared" si="4"/>
        <v>1836000</v>
      </c>
      <c r="J27" s="183">
        <v>1836000</v>
      </c>
      <c r="K27" s="184">
        <f t="shared" si="2"/>
        <v>1</v>
      </c>
      <c r="L27" s="181">
        <v>1836</v>
      </c>
    </row>
    <row r="28" spans="1:12" ht="12.75">
      <c r="A28" s="100" t="s">
        <v>786</v>
      </c>
      <c r="B28" s="100" t="s">
        <v>746</v>
      </c>
      <c r="C28" s="103">
        <v>1332000</v>
      </c>
      <c r="D28" s="101">
        <v>-216000</v>
      </c>
      <c r="E28" s="101">
        <f t="shared" si="5"/>
        <v>1116000</v>
      </c>
      <c r="F28" s="101"/>
      <c r="G28" s="101"/>
      <c r="H28" s="101"/>
      <c r="I28" s="101">
        <f t="shared" si="4"/>
        <v>1116000</v>
      </c>
      <c r="J28" s="101"/>
      <c r="K28" s="149">
        <f t="shared" si="2"/>
        <v>0</v>
      </c>
      <c r="L28" s="181"/>
    </row>
    <row r="29" spans="1:12" ht="12.75">
      <c r="A29" s="100" t="s">
        <v>787</v>
      </c>
      <c r="B29" s="100" t="s">
        <v>747</v>
      </c>
      <c r="C29" s="103">
        <v>720000</v>
      </c>
      <c r="D29" s="101"/>
      <c r="E29" s="101">
        <f t="shared" si="5"/>
        <v>720000</v>
      </c>
      <c r="F29" s="101"/>
      <c r="G29" s="101"/>
      <c r="H29" s="101"/>
      <c r="I29" s="101">
        <f t="shared" si="4"/>
        <v>720000</v>
      </c>
      <c r="J29" s="101"/>
      <c r="K29" s="149">
        <f t="shared" si="2"/>
        <v>0</v>
      </c>
      <c r="L29" s="181"/>
    </row>
    <row r="30" spans="1:12" ht="12.75">
      <c r="A30" s="100" t="s">
        <v>748</v>
      </c>
      <c r="B30" s="100" t="s">
        <v>749</v>
      </c>
      <c r="C30" s="103">
        <v>0</v>
      </c>
      <c r="D30" s="101"/>
      <c r="E30" s="101">
        <f t="shared" si="5"/>
        <v>0</v>
      </c>
      <c r="F30" s="101"/>
      <c r="G30" s="101"/>
      <c r="H30" s="101"/>
      <c r="I30" s="101">
        <f t="shared" si="4"/>
        <v>0</v>
      </c>
      <c r="J30" s="101"/>
      <c r="K30" s="149"/>
      <c r="L30" s="181"/>
    </row>
    <row r="31" spans="1:12" ht="19.5">
      <c r="A31" s="100" t="s">
        <v>788</v>
      </c>
      <c r="B31" s="102" t="s">
        <v>987</v>
      </c>
      <c r="C31" s="103">
        <v>8568000</v>
      </c>
      <c r="D31" s="101">
        <v>-204000</v>
      </c>
      <c r="E31" s="101">
        <f t="shared" si="5"/>
        <v>8364000</v>
      </c>
      <c r="F31" s="101"/>
      <c r="G31" s="101"/>
      <c r="H31" s="101"/>
      <c r="I31" s="183">
        <f t="shared" si="4"/>
        <v>8364000</v>
      </c>
      <c r="J31" s="183">
        <v>8364000</v>
      </c>
      <c r="K31" s="184">
        <f t="shared" si="2"/>
        <v>1</v>
      </c>
      <c r="L31" s="181">
        <v>8364</v>
      </c>
    </row>
    <row r="32" spans="1:12" ht="45.75">
      <c r="A32" s="104" t="s">
        <v>569</v>
      </c>
      <c r="B32" s="105" t="s">
        <v>750</v>
      </c>
      <c r="C32" s="106">
        <f aca="true" t="shared" si="6" ref="C32:L32">SUM(C20+C27+C31)</f>
        <v>23580000</v>
      </c>
      <c r="D32" s="106">
        <f t="shared" si="6"/>
        <v>-2308000</v>
      </c>
      <c r="E32" s="106">
        <f t="shared" si="6"/>
        <v>21272000</v>
      </c>
      <c r="F32" s="106">
        <f t="shared" si="6"/>
        <v>0</v>
      </c>
      <c r="G32" s="106">
        <f t="shared" si="6"/>
        <v>0</v>
      </c>
      <c r="H32" s="106">
        <f t="shared" si="6"/>
        <v>1052400</v>
      </c>
      <c r="I32" s="106">
        <f t="shared" si="6"/>
        <v>22324400</v>
      </c>
      <c r="J32" s="106">
        <f t="shared" si="6"/>
        <v>22324400</v>
      </c>
      <c r="K32" s="182">
        <f t="shared" si="2"/>
        <v>1</v>
      </c>
      <c r="L32" s="106">
        <f t="shared" si="6"/>
        <v>22324</v>
      </c>
    </row>
    <row r="33" spans="1:12" ht="19.5">
      <c r="A33" s="108" t="s">
        <v>751</v>
      </c>
      <c r="B33" s="102" t="s">
        <v>990</v>
      </c>
      <c r="C33" s="109">
        <v>2556947</v>
      </c>
      <c r="D33" s="101"/>
      <c r="E33" s="101">
        <f aca="true" t="shared" si="7" ref="E33:E38">SUM(C33:D33)</f>
        <v>2556947</v>
      </c>
      <c r="F33" s="101"/>
      <c r="G33" s="101"/>
      <c r="H33" s="101"/>
      <c r="I33" s="183">
        <f>SUM(E33:H33)</f>
        <v>2556947</v>
      </c>
      <c r="J33" s="183">
        <v>2556947</v>
      </c>
      <c r="K33" s="184">
        <f t="shared" si="2"/>
        <v>1</v>
      </c>
      <c r="L33" s="181">
        <v>2557</v>
      </c>
    </row>
    <row r="34" spans="1:12" ht="27.75" customHeight="1">
      <c r="A34" s="108" t="s">
        <v>791</v>
      </c>
      <c r="B34" s="110" t="s">
        <v>752</v>
      </c>
      <c r="C34" s="103">
        <v>0</v>
      </c>
      <c r="D34" s="101"/>
      <c r="E34" s="101">
        <f t="shared" si="7"/>
        <v>0</v>
      </c>
      <c r="F34" s="101"/>
      <c r="G34" s="101"/>
      <c r="H34" s="101"/>
      <c r="I34" s="101">
        <f aca="true" t="shared" si="8" ref="I34:I39">SUM(E34:H34)</f>
        <v>0</v>
      </c>
      <c r="J34" s="101"/>
      <c r="K34" s="149"/>
      <c r="L34" s="181"/>
    </row>
    <row r="35" spans="1:12" ht="19.5" customHeight="1">
      <c r="A35" s="100" t="s">
        <v>789</v>
      </c>
      <c r="B35" s="100" t="s">
        <v>753</v>
      </c>
      <c r="C35" s="103">
        <v>1550080</v>
      </c>
      <c r="D35" s="101">
        <v>55360</v>
      </c>
      <c r="E35" s="101">
        <f t="shared" si="7"/>
        <v>1605440</v>
      </c>
      <c r="F35" s="101"/>
      <c r="G35" s="101"/>
      <c r="H35" s="101"/>
      <c r="I35" s="183">
        <f t="shared" si="8"/>
        <v>1605440</v>
      </c>
      <c r="J35" s="183">
        <v>1605440</v>
      </c>
      <c r="K35" s="184">
        <f t="shared" si="2"/>
        <v>1</v>
      </c>
      <c r="L35" s="181"/>
    </row>
    <row r="36" spans="1:12" ht="12.75">
      <c r="A36" s="100" t="s">
        <v>790</v>
      </c>
      <c r="B36" s="100" t="s">
        <v>754</v>
      </c>
      <c r="C36" s="103">
        <v>2610000</v>
      </c>
      <c r="D36" s="101"/>
      <c r="E36" s="101">
        <f t="shared" si="7"/>
        <v>2610000</v>
      </c>
      <c r="F36" s="101"/>
      <c r="G36" s="101"/>
      <c r="H36" s="101"/>
      <c r="I36" s="183">
        <f t="shared" si="8"/>
        <v>2610000</v>
      </c>
      <c r="J36" s="183">
        <v>2610000</v>
      </c>
      <c r="K36" s="184">
        <f t="shared" si="2"/>
        <v>1</v>
      </c>
      <c r="L36" s="181"/>
    </row>
    <row r="37" spans="1:12" ht="12.75">
      <c r="A37" s="100" t="s">
        <v>792</v>
      </c>
      <c r="B37" s="100" t="s">
        <v>755</v>
      </c>
      <c r="C37" s="103">
        <v>1996550</v>
      </c>
      <c r="D37" s="101"/>
      <c r="E37" s="101">
        <f t="shared" si="7"/>
        <v>1996550</v>
      </c>
      <c r="F37" s="101"/>
      <c r="G37" s="101"/>
      <c r="H37" s="101"/>
      <c r="I37" s="183">
        <f t="shared" si="8"/>
        <v>1996550</v>
      </c>
      <c r="J37" s="183">
        <v>1996550</v>
      </c>
      <c r="K37" s="184">
        <f t="shared" si="2"/>
        <v>1</v>
      </c>
      <c r="L37" s="181"/>
    </row>
    <row r="38" spans="1:12" ht="12.75">
      <c r="A38" s="100" t="s">
        <v>793</v>
      </c>
      <c r="B38" s="100" t="s">
        <v>756</v>
      </c>
      <c r="C38" s="103">
        <v>3270000</v>
      </c>
      <c r="D38" s="101"/>
      <c r="E38" s="101">
        <f t="shared" si="7"/>
        <v>3270000</v>
      </c>
      <c r="F38" s="101"/>
      <c r="G38" s="101"/>
      <c r="H38" s="101"/>
      <c r="I38" s="183">
        <f t="shared" si="8"/>
        <v>3270000</v>
      </c>
      <c r="J38" s="183">
        <v>3270000</v>
      </c>
      <c r="K38" s="184">
        <f t="shared" si="2"/>
        <v>1</v>
      </c>
      <c r="L38" s="181"/>
    </row>
    <row r="39" spans="1:12" ht="29.25">
      <c r="A39" s="108" t="s">
        <v>757</v>
      </c>
      <c r="B39" s="102" t="s">
        <v>991</v>
      </c>
      <c r="C39" s="109">
        <f>SUM(C34:C38)</f>
        <v>9426630</v>
      </c>
      <c r="D39" s="109">
        <f>SUM(D34:D38)</f>
        <v>55360</v>
      </c>
      <c r="E39" s="109">
        <f>SUM(E34:E38)</f>
        <v>9481990</v>
      </c>
      <c r="F39" s="101"/>
      <c r="G39" s="101"/>
      <c r="H39" s="101"/>
      <c r="I39" s="183">
        <f t="shared" si="8"/>
        <v>9481990</v>
      </c>
      <c r="J39" s="183">
        <f>SUM(J35:J38)</f>
        <v>9481990</v>
      </c>
      <c r="K39" s="184">
        <f t="shared" si="2"/>
        <v>1</v>
      </c>
      <c r="L39" s="181">
        <v>9482</v>
      </c>
    </row>
    <row r="40" spans="1:12" ht="45.75">
      <c r="A40" s="104" t="s">
        <v>758</v>
      </c>
      <c r="B40" s="105" t="s">
        <v>759</v>
      </c>
      <c r="C40" s="106">
        <f aca="true" t="shared" si="9" ref="C40:L40">SUM(C33+C39)</f>
        <v>11983577</v>
      </c>
      <c r="D40" s="106">
        <f t="shared" si="9"/>
        <v>55360</v>
      </c>
      <c r="E40" s="106">
        <f t="shared" si="9"/>
        <v>12038937</v>
      </c>
      <c r="F40" s="106">
        <f t="shared" si="9"/>
        <v>0</v>
      </c>
      <c r="G40" s="106">
        <f t="shared" si="9"/>
        <v>0</v>
      </c>
      <c r="H40" s="106">
        <f t="shared" si="9"/>
        <v>0</v>
      </c>
      <c r="I40" s="106">
        <f t="shared" si="9"/>
        <v>12038937</v>
      </c>
      <c r="J40" s="106">
        <f t="shared" si="9"/>
        <v>12038937</v>
      </c>
      <c r="K40" s="182">
        <f t="shared" si="2"/>
        <v>1</v>
      </c>
      <c r="L40" s="106">
        <f t="shared" si="9"/>
        <v>12039</v>
      </c>
    </row>
    <row r="41" spans="1:12" ht="29.25">
      <c r="A41" s="100"/>
      <c r="B41" s="102" t="s">
        <v>992</v>
      </c>
      <c r="C41" s="103">
        <v>1502520</v>
      </c>
      <c r="D41" s="101"/>
      <c r="E41" s="101">
        <f>SUM(C41:D41)</f>
        <v>1502520</v>
      </c>
      <c r="F41" s="101"/>
      <c r="G41" s="101"/>
      <c r="H41" s="101"/>
      <c r="I41" s="183">
        <f>SUM(E41:H41)</f>
        <v>1502520</v>
      </c>
      <c r="J41" s="183">
        <v>1502520</v>
      </c>
      <c r="K41" s="184">
        <f t="shared" si="2"/>
        <v>1</v>
      </c>
      <c r="L41" s="181">
        <v>1503</v>
      </c>
    </row>
    <row r="42" spans="1:12" ht="36.75">
      <c r="A42" s="104" t="s">
        <v>760</v>
      </c>
      <c r="B42" s="105" t="s">
        <v>761</v>
      </c>
      <c r="C42" s="106">
        <f aca="true" t="shared" si="10" ref="C42:L42">SUM(C41)</f>
        <v>1502520</v>
      </c>
      <c r="D42" s="106">
        <f t="shared" si="10"/>
        <v>0</v>
      </c>
      <c r="E42" s="106">
        <f t="shared" si="10"/>
        <v>1502520</v>
      </c>
      <c r="F42" s="106">
        <f t="shared" si="10"/>
        <v>0</v>
      </c>
      <c r="G42" s="106">
        <f t="shared" si="10"/>
        <v>0</v>
      </c>
      <c r="H42" s="106">
        <f t="shared" si="10"/>
        <v>0</v>
      </c>
      <c r="I42" s="106">
        <f t="shared" si="10"/>
        <v>1502520</v>
      </c>
      <c r="J42" s="106">
        <f t="shared" si="10"/>
        <v>1502520</v>
      </c>
      <c r="K42" s="150">
        <f t="shared" si="10"/>
        <v>1</v>
      </c>
      <c r="L42" s="106">
        <f t="shared" si="10"/>
        <v>1503</v>
      </c>
    </row>
    <row r="43" spans="1:12" ht="34.5" customHeight="1">
      <c r="A43" s="100"/>
      <c r="B43" s="102" t="s">
        <v>984</v>
      </c>
      <c r="C43" s="103">
        <v>711756</v>
      </c>
      <c r="D43" s="101"/>
      <c r="E43" s="101">
        <f>SUM(C43:D43)</f>
        <v>711756</v>
      </c>
      <c r="F43" s="101"/>
      <c r="G43" s="101"/>
      <c r="H43" s="101"/>
      <c r="I43" s="183">
        <f>SUM(E43:H43)</f>
        <v>711756</v>
      </c>
      <c r="J43" s="183">
        <v>711756</v>
      </c>
      <c r="K43" s="184">
        <f t="shared" si="2"/>
        <v>1</v>
      </c>
      <c r="L43" s="181"/>
    </row>
    <row r="44" spans="1:12" ht="27.75">
      <c r="A44" s="111"/>
      <c r="B44" s="105" t="s">
        <v>762</v>
      </c>
      <c r="C44" s="106">
        <f aca="true" t="shared" si="11" ref="C44:L44">SUM(C19+C32+C40+C42+C43)</f>
        <v>57701015</v>
      </c>
      <c r="D44" s="106">
        <f t="shared" si="11"/>
        <v>-2252640</v>
      </c>
      <c r="E44" s="106">
        <f t="shared" si="11"/>
        <v>55448375</v>
      </c>
      <c r="F44" s="106">
        <f t="shared" si="11"/>
        <v>0</v>
      </c>
      <c r="G44" s="106">
        <f t="shared" si="11"/>
        <v>0</v>
      </c>
      <c r="H44" s="106">
        <f t="shared" si="11"/>
        <v>500967</v>
      </c>
      <c r="I44" s="106">
        <f t="shared" si="11"/>
        <v>55660580</v>
      </c>
      <c r="J44" s="106">
        <f t="shared" si="11"/>
        <v>55660580</v>
      </c>
      <c r="K44" s="182">
        <f t="shared" si="2"/>
        <v>1</v>
      </c>
      <c r="L44" s="106">
        <f t="shared" si="11"/>
        <v>54949</v>
      </c>
    </row>
    <row r="45" spans="1:12" ht="12.75">
      <c r="A45" s="58"/>
      <c r="B45" s="112" t="s">
        <v>796</v>
      </c>
      <c r="C45" s="107"/>
      <c r="D45" s="101"/>
      <c r="E45" s="101"/>
      <c r="F45" s="101"/>
      <c r="G45" s="101"/>
      <c r="H45" s="101"/>
      <c r="I45" s="101"/>
      <c r="J45" s="101"/>
      <c r="K45" s="149"/>
      <c r="L45" s="101"/>
    </row>
    <row r="46" spans="1:12" ht="29.25">
      <c r="A46" s="58" t="s">
        <v>797</v>
      </c>
      <c r="B46" s="102" t="s">
        <v>985</v>
      </c>
      <c r="C46" s="58"/>
      <c r="D46" s="101"/>
      <c r="E46" s="101">
        <v>653595</v>
      </c>
      <c r="F46" s="101"/>
      <c r="G46" s="101"/>
      <c r="H46" s="101"/>
      <c r="I46" s="101">
        <f>SUM(E46:H46)</f>
        <v>653595</v>
      </c>
      <c r="J46" s="101">
        <v>653595</v>
      </c>
      <c r="K46" s="149">
        <f aca="true" t="shared" si="12" ref="K46:K60">SUM(J46/I46)</f>
        <v>1</v>
      </c>
      <c r="L46" s="181"/>
    </row>
    <row r="47" spans="1:12" ht="19.5">
      <c r="A47" s="58" t="s">
        <v>798</v>
      </c>
      <c r="B47" s="102" t="s">
        <v>1010</v>
      </c>
      <c r="C47" s="58"/>
      <c r="D47" s="101"/>
      <c r="E47" s="101">
        <v>22125</v>
      </c>
      <c r="F47" s="101"/>
      <c r="G47" s="101"/>
      <c r="H47" s="345">
        <v>74659</v>
      </c>
      <c r="I47" s="348">
        <f>SUM(E47+E48+E49+E50+F48+F49+F50+G48+G49+G50+H47)</f>
        <v>5061000</v>
      </c>
      <c r="J47" s="345">
        <v>5061000</v>
      </c>
      <c r="K47" s="351">
        <v>1</v>
      </c>
      <c r="L47" s="181"/>
    </row>
    <row r="48" spans="1:12" ht="39">
      <c r="A48" s="189" t="s">
        <v>798</v>
      </c>
      <c r="B48" s="190" t="s">
        <v>975</v>
      </c>
      <c r="C48" s="189"/>
      <c r="D48" s="183"/>
      <c r="E48" s="183">
        <v>2121920</v>
      </c>
      <c r="F48" s="183">
        <v>316160</v>
      </c>
      <c r="G48" s="183">
        <v>77824</v>
      </c>
      <c r="H48" s="346"/>
      <c r="I48" s="349"/>
      <c r="J48" s="346"/>
      <c r="K48" s="352"/>
      <c r="L48" s="342">
        <v>5061</v>
      </c>
    </row>
    <row r="49" spans="1:12" ht="29.25">
      <c r="A49" s="189" t="s">
        <v>798</v>
      </c>
      <c r="B49" s="190" t="s">
        <v>976</v>
      </c>
      <c r="C49" s="189"/>
      <c r="D49" s="183"/>
      <c r="E49" s="183">
        <v>750780</v>
      </c>
      <c r="F49" s="183">
        <v>883920</v>
      </c>
      <c r="G49" s="183">
        <v>64080</v>
      </c>
      <c r="H49" s="346"/>
      <c r="I49" s="349"/>
      <c r="J49" s="346"/>
      <c r="K49" s="352"/>
      <c r="L49" s="343"/>
    </row>
    <row r="50" spans="1:12" ht="29.25">
      <c r="A50" s="189" t="s">
        <v>798</v>
      </c>
      <c r="B50" s="190" t="s">
        <v>978</v>
      </c>
      <c r="C50" s="189"/>
      <c r="D50" s="183"/>
      <c r="E50" s="183">
        <v>487604</v>
      </c>
      <c r="F50" s="183">
        <v>92246</v>
      </c>
      <c r="G50" s="183">
        <v>169682</v>
      </c>
      <c r="H50" s="347"/>
      <c r="I50" s="350"/>
      <c r="J50" s="347"/>
      <c r="K50" s="353"/>
      <c r="L50" s="344"/>
    </row>
    <row r="51" spans="1:12" ht="33.75">
      <c r="A51" s="189"/>
      <c r="B51" s="191" t="s">
        <v>977</v>
      </c>
      <c r="C51" s="189"/>
      <c r="D51" s="183"/>
      <c r="E51" s="183">
        <v>1666000</v>
      </c>
      <c r="F51" s="183"/>
      <c r="G51" s="183">
        <v>442000</v>
      </c>
      <c r="H51" s="183"/>
      <c r="I51" s="183">
        <f aca="true" t="shared" si="13" ref="I51:I58">SUM(E51:H51)</f>
        <v>2108000</v>
      </c>
      <c r="J51" s="101">
        <v>2108000</v>
      </c>
      <c r="K51" s="149">
        <f>SUM(J51/I51)</f>
        <v>1</v>
      </c>
      <c r="L51" s="181">
        <v>3558</v>
      </c>
    </row>
    <row r="52" spans="1:12" ht="29.25">
      <c r="A52" s="189"/>
      <c r="B52" s="190" t="s">
        <v>1011</v>
      </c>
      <c r="C52" s="189"/>
      <c r="D52" s="183"/>
      <c r="E52" s="183"/>
      <c r="F52" s="183"/>
      <c r="G52" s="183"/>
      <c r="H52" s="183">
        <v>84649</v>
      </c>
      <c r="I52" s="183">
        <f t="shared" si="13"/>
        <v>84649</v>
      </c>
      <c r="J52" s="101">
        <v>84649</v>
      </c>
      <c r="K52" s="149">
        <f>SUM(J52/I52)</f>
        <v>1</v>
      </c>
      <c r="L52" s="181"/>
    </row>
    <row r="53" spans="1:12" ht="30" customHeight="1">
      <c r="A53" s="58"/>
      <c r="B53" s="102" t="s">
        <v>983</v>
      </c>
      <c r="C53" s="58"/>
      <c r="D53" s="101"/>
      <c r="E53" s="101">
        <v>993140</v>
      </c>
      <c r="F53" s="101"/>
      <c r="G53" s="101">
        <v>425196</v>
      </c>
      <c r="H53" s="101">
        <v>298323</v>
      </c>
      <c r="I53" s="183">
        <f t="shared" si="13"/>
        <v>1716659</v>
      </c>
      <c r="J53" s="183">
        <v>1716659</v>
      </c>
      <c r="K53" s="184">
        <f t="shared" si="12"/>
        <v>1</v>
      </c>
      <c r="L53" s="183">
        <v>1717</v>
      </c>
    </row>
    <row r="54" spans="1:12" ht="39">
      <c r="A54" s="58"/>
      <c r="B54" s="102" t="s">
        <v>982</v>
      </c>
      <c r="C54" s="58"/>
      <c r="D54" s="101"/>
      <c r="E54" s="101"/>
      <c r="F54" s="101"/>
      <c r="G54" s="101"/>
      <c r="H54" s="101">
        <v>198200</v>
      </c>
      <c r="I54" s="183">
        <f t="shared" si="13"/>
        <v>198200</v>
      </c>
      <c r="J54" s="183">
        <v>198200</v>
      </c>
      <c r="K54" s="184">
        <f t="shared" si="12"/>
        <v>1</v>
      </c>
      <c r="L54" s="183">
        <v>198</v>
      </c>
    </row>
    <row r="55" spans="1:12" ht="29.25">
      <c r="A55" s="58"/>
      <c r="B55" s="102" t="s">
        <v>981</v>
      </c>
      <c r="C55" s="58"/>
      <c r="D55" s="101"/>
      <c r="E55" s="101"/>
      <c r="F55" s="101"/>
      <c r="G55" s="101"/>
      <c r="H55" s="101">
        <v>441960</v>
      </c>
      <c r="I55" s="183">
        <f t="shared" si="13"/>
        <v>441960</v>
      </c>
      <c r="J55" s="183">
        <v>441960</v>
      </c>
      <c r="K55" s="184">
        <f t="shared" si="12"/>
        <v>1</v>
      </c>
      <c r="L55" s="183">
        <v>442</v>
      </c>
    </row>
    <row r="56" spans="1:12" ht="29.25">
      <c r="A56" s="58"/>
      <c r="B56" s="102" t="s">
        <v>980</v>
      </c>
      <c r="C56" s="58"/>
      <c r="D56" s="101"/>
      <c r="E56" s="101"/>
      <c r="F56" s="101"/>
      <c r="G56" s="101"/>
      <c r="H56" s="101">
        <v>794600</v>
      </c>
      <c r="I56" s="183">
        <f t="shared" si="13"/>
        <v>794600</v>
      </c>
      <c r="J56" s="183">
        <v>794600</v>
      </c>
      <c r="K56" s="184">
        <f t="shared" si="12"/>
        <v>1</v>
      </c>
      <c r="L56" s="183">
        <v>794</v>
      </c>
    </row>
    <row r="57" spans="1:12" ht="19.5">
      <c r="A57" s="58" t="s">
        <v>801</v>
      </c>
      <c r="B57" s="102" t="s">
        <v>974</v>
      </c>
      <c r="C57" s="58"/>
      <c r="D57" s="101"/>
      <c r="E57" s="101">
        <v>533000</v>
      </c>
      <c r="F57" s="101">
        <v>5486252</v>
      </c>
      <c r="G57" s="101"/>
      <c r="H57" s="101">
        <v>1493000</v>
      </c>
      <c r="I57" s="183">
        <f t="shared" si="13"/>
        <v>7512252</v>
      </c>
      <c r="J57" s="183">
        <v>7512252</v>
      </c>
      <c r="K57" s="184">
        <f t="shared" si="12"/>
        <v>1</v>
      </c>
      <c r="L57" s="183">
        <v>7512</v>
      </c>
    </row>
    <row r="58" spans="1:12" ht="29.25">
      <c r="A58" s="58" t="s">
        <v>803</v>
      </c>
      <c r="B58" s="102" t="s">
        <v>979</v>
      </c>
      <c r="C58" s="58"/>
      <c r="D58" s="101"/>
      <c r="E58" s="101">
        <v>83000</v>
      </c>
      <c r="F58" s="101"/>
      <c r="G58" s="101"/>
      <c r="H58" s="101"/>
      <c r="I58" s="183">
        <f t="shared" si="13"/>
        <v>83000</v>
      </c>
      <c r="J58" s="183">
        <v>83000</v>
      </c>
      <c r="K58" s="184">
        <f t="shared" si="12"/>
        <v>1</v>
      </c>
      <c r="L58" s="183">
        <v>83</v>
      </c>
    </row>
    <row r="59" spans="1:12" ht="19.5">
      <c r="A59" s="113"/>
      <c r="B59" s="142" t="s">
        <v>804</v>
      </c>
      <c r="C59" s="113"/>
      <c r="D59" s="114"/>
      <c r="E59" s="115">
        <f aca="true" t="shared" si="14" ref="E59:L59">SUM(E46:E58)</f>
        <v>7311164</v>
      </c>
      <c r="F59" s="115">
        <f t="shared" si="14"/>
        <v>6778578</v>
      </c>
      <c r="G59" s="115">
        <f t="shared" si="14"/>
        <v>1178782</v>
      </c>
      <c r="H59" s="115">
        <f t="shared" si="14"/>
        <v>3385391</v>
      </c>
      <c r="I59" s="115">
        <f t="shared" si="14"/>
        <v>18653915</v>
      </c>
      <c r="J59" s="115">
        <f t="shared" si="14"/>
        <v>18653915</v>
      </c>
      <c r="K59" s="182">
        <f t="shared" si="12"/>
        <v>1</v>
      </c>
      <c r="L59" s="115">
        <f t="shared" si="14"/>
        <v>19365</v>
      </c>
    </row>
    <row r="60" spans="1:12" ht="27.75">
      <c r="A60" s="116"/>
      <c r="B60" s="117" t="s">
        <v>805</v>
      </c>
      <c r="C60" s="118">
        <f>SUM(C44+C59)</f>
        <v>57701015</v>
      </c>
      <c r="D60" s="118">
        <f aca="true" t="shared" si="15" ref="D60:L60">SUM(D44+D59)</f>
        <v>-2252640</v>
      </c>
      <c r="E60" s="118">
        <f t="shared" si="15"/>
        <v>62759539</v>
      </c>
      <c r="F60" s="118">
        <f t="shared" si="15"/>
        <v>6778578</v>
      </c>
      <c r="G60" s="118">
        <f t="shared" si="15"/>
        <v>1178782</v>
      </c>
      <c r="H60" s="118">
        <f t="shared" si="15"/>
        <v>3886358</v>
      </c>
      <c r="I60" s="118">
        <f t="shared" si="15"/>
        <v>74314495</v>
      </c>
      <c r="J60" s="118">
        <f t="shared" si="15"/>
        <v>74314495</v>
      </c>
      <c r="K60" s="151">
        <f t="shared" si="12"/>
        <v>1</v>
      </c>
      <c r="L60" s="118">
        <f t="shared" si="15"/>
        <v>74314</v>
      </c>
    </row>
  </sheetData>
  <sheetProtection/>
  <mergeCells count="6">
    <mergeCell ref="A2:E2"/>
    <mergeCell ref="L48:L50"/>
    <mergeCell ref="H47:H50"/>
    <mergeCell ref="I47:I50"/>
    <mergeCell ref="J47:J50"/>
    <mergeCell ref="K47:K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22.57421875" style="0" customWidth="1"/>
    <col min="2" max="2" width="8.00390625" style="51" customWidth="1"/>
    <col min="3" max="3" width="7.28125" style="51" customWidth="1"/>
    <col min="4" max="4" width="8.00390625" style="51" customWidth="1"/>
    <col min="5" max="6" width="7.421875" style="51" customWidth="1"/>
    <col min="7" max="7" width="8.00390625" style="51" customWidth="1"/>
    <col min="8" max="8" width="8.421875" style="51" customWidth="1"/>
    <col min="9" max="9" width="8.7109375" style="51" customWidth="1"/>
    <col min="10" max="10" width="9.00390625" style="51" customWidth="1"/>
    <col min="11" max="11" width="9.28125" style="51" bestFit="1" customWidth="1"/>
    <col min="12" max="12" width="8.140625" style="51" customWidth="1"/>
    <col min="13" max="13" width="9.421875" style="51" customWidth="1"/>
    <col min="14" max="14" width="9.7109375" style="51" bestFit="1" customWidth="1"/>
  </cols>
  <sheetData>
    <row r="1" spans="1:14" ht="12.75">
      <c r="A1" s="44"/>
      <c r="B1" s="45"/>
      <c r="C1" s="45"/>
      <c r="D1" s="354" t="s">
        <v>688</v>
      </c>
      <c r="E1" s="354"/>
      <c r="F1" s="354"/>
      <c r="G1" s="354"/>
      <c r="H1" s="354"/>
      <c r="I1" s="354"/>
      <c r="J1" s="45"/>
      <c r="K1" s="45"/>
      <c r="L1" s="45"/>
      <c r="M1" s="45" t="s">
        <v>689</v>
      </c>
      <c r="N1" s="45"/>
    </row>
    <row r="2" spans="1:14" ht="13.5" thickBot="1">
      <c r="A2" s="46" t="s">
        <v>690</v>
      </c>
      <c r="B2" s="47" t="s">
        <v>691</v>
      </c>
      <c r="C2" s="47" t="s">
        <v>692</v>
      </c>
      <c r="D2" s="47" t="s">
        <v>693</v>
      </c>
      <c r="E2" s="47" t="s">
        <v>694</v>
      </c>
      <c r="F2" s="47" t="s">
        <v>695</v>
      </c>
      <c r="G2" s="47" t="s">
        <v>696</v>
      </c>
      <c r="H2" s="47" t="s">
        <v>697</v>
      </c>
      <c r="I2" s="47" t="s">
        <v>698</v>
      </c>
      <c r="J2" s="47" t="s">
        <v>699</v>
      </c>
      <c r="K2" s="47" t="s">
        <v>700</v>
      </c>
      <c r="L2" s="47" t="s">
        <v>701</v>
      </c>
      <c r="M2" s="48" t="s">
        <v>702</v>
      </c>
      <c r="N2" s="49" t="s">
        <v>703</v>
      </c>
    </row>
    <row r="3" spans="1:14" ht="22.5">
      <c r="A3" s="84" t="s">
        <v>704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N3" s="87"/>
    </row>
    <row r="4" spans="1:14" ht="12.75">
      <c r="A4" s="120" t="s">
        <v>538</v>
      </c>
      <c r="B4" s="224">
        <v>3289</v>
      </c>
      <c r="C4" s="224">
        <v>3290</v>
      </c>
      <c r="D4" s="224">
        <v>5326</v>
      </c>
      <c r="E4" s="224">
        <v>5326</v>
      </c>
      <c r="F4" s="224">
        <v>5326</v>
      </c>
      <c r="G4" s="224">
        <v>5326</v>
      </c>
      <c r="H4" s="224">
        <v>5327</v>
      </c>
      <c r="I4" s="224">
        <v>5326</v>
      </c>
      <c r="J4" s="224">
        <v>5326</v>
      </c>
      <c r="K4" s="224">
        <v>5563</v>
      </c>
      <c r="L4" s="224">
        <v>7419</v>
      </c>
      <c r="M4" s="224">
        <v>7251</v>
      </c>
      <c r="N4" s="225">
        <f>SUM(B4:M4)</f>
        <v>64095</v>
      </c>
    </row>
    <row r="5" spans="1:14" ht="12.75">
      <c r="A5" s="120" t="s">
        <v>705</v>
      </c>
      <c r="B5" s="224">
        <v>785</v>
      </c>
      <c r="C5" s="224">
        <v>785</v>
      </c>
      <c r="D5" s="224">
        <v>1199</v>
      </c>
      <c r="E5" s="224">
        <v>1199</v>
      </c>
      <c r="F5" s="224">
        <v>1200</v>
      </c>
      <c r="G5" s="224">
        <v>1199</v>
      </c>
      <c r="H5" s="224">
        <v>1200</v>
      </c>
      <c r="I5" s="224">
        <v>1199</v>
      </c>
      <c r="J5" s="224">
        <v>1200</v>
      </c>
      <c r="K5" s="224">
        <v>1240</v>
      </c>
      <c r="L5" s="224">
        <v>1821</v>
      </c>
      <c r="M5" s="226">
        <v>1797</v>
      </c>
      <c r="N5" s="225">
        <f aca="true" t="shared" si="0" ref="N5:N12">SUM(B5:M5)</f>
        <v>14824</v>
      </c>
    </row>
    <row r="6" spans="1:14" ht="22.5">
      <c r="A6" s="121" t="s">
        <v>706</v>
      </c>
      <c r="B6" s="218">
        <v>4012</v>
      </c>
      <c r="C6" s="218">
        <v>4012</v>
      </c>
      <c r="D6" s="218">
        <v>8153</v>
      </c>
      <c r="E6" s="218">
        <v>8153</v>
      </c>
      <c r="F6" s="218">
        <v>8154</v>
      </c>
      <c r="G6" s="218">
        <v>8153</v>
      </c>
      <c r="H6" s="218">
        <v>8153</v>
      </c>
      <c r="I6" s="218">
        <v>8154</v>
      </c>
      <c r="J6" s="218">
        <v>8153</v>
      </c>
      <c r="K6" s="218">
        <v>10460</v>
      </c>
      <c r="L6" s="218">
        <v>10831</v>
      </c>
      <c r="M6" s="227">
        <v>6693</v>
      </c>
      <c r="N6" s="225">
        <f t="shared" si="0"/>
        <v>93081</v>
      </c>
    </row>
    <row r="7" spans="1:14" ht="12.75">
      <c r="A7" s="121" t="s">
        <v>546</v>
      </c>
      <c r="B7" s="218">
        <v>129</v>
      </c>
      <c r="C7" s="218">
        <v>129</v>
      </c>
      <c r="D7" s="218">
        <v>129</v>
      </c>
      <c r="E7" s="218">
        <v>129</v>
      </c>
      <c r="F7" s="218">
        <v>129</v>
      </c>
      <c r="G7" s="218">
        <v>129</v>
      </c>
      <c r="H7" s="218">
        <v>129</v>
      </c>
      <c r="I7" s="218">
        <v>129</v>
      </c>
      <c r="J7" s="218">
        <v>129</v>
      </c>
      <c r="K7" s="218">
        <v>129</v>
      </c>
      <c r="L7" s="218">
        <v>645</v>
      </c>
      <c r="M7" s="227">
        <v>644</v>
      </c>
      <c r="N7" s="225">
        <f t="shared" si="0"/>
        <v>2579</v>
      </c>
    </row>
    <row r="8" spans="1:14" ht="22.5">
      <c r="A8" s="121" t="s">
        <v>707</v>
      </c>
      <c r="B8" s="218">
        <v>102</v>
      </c>
      <c r="C8" s="218">
        <v>103</v>
      </c>
      <c r="D8" s="218">
        <v>102</v>
      </c>
      <c r="E8" s="218">
        <v>103</v>
      </c>
      <c r="F8" s="218">
        <v>102</v>
      </c>
      <c r="G8" s="218">
        <v>103</v>
      </c>
      <c r="H8" s="218">
        <v>102</v>
      </c>
      <c r="I8" s="218">
        <v>103</v>
      </c>
      <c r="J8" s="218">
        <v>102</v>
      </c>
      <c r="K8" s="218">
        <v>103</v>
      </c>
      <c r="L8" s="218">
        <v>102</v>
      </c>
      <c r="M8" s="227">
        <v>233</v>
      </c>
      <c r="N8" s="225">
        <f t="shared" si="0"/>
        <v>1360</v>
      </c>
    </row>
    <row r="9" spans="1:14" ht="22.5">
      <c r="A9" s="121" t="s">
        <v>708</v>
      </c>
      <c r="B9" s="218"/>
      <c r="C9" s="218"/>
      <c r="D9" s="218">
        <v>24247</v>
      </c>
      <c r="E9" s="218">
        <v>24247</v>
      </c>
      <c r="F9" s="218">
        <v>1321</v>
      </c>
      <c r="G9" s="218">
        <v>32528</v>
      </c>
      <c r="H9" s="218">
        <v>32528</v>
      </c>
      <c r="I9" s="218">
        <v>4059</v>
      </c>
      <c r="J9" s="218">
        <v>4060</v>
      </c>
      <c r="K9" s="218">
        <v>1700</v>
      </c>
      <c r="L9" s="218"/>
      <c r="M9" s="218"/>
      <c r="N9" s="225">
        <f t="shared" si="0"/>
        <v>124690</v>
      </c>
    </row>
    <row r="10" spans="1:14" ht="12.75">
      <c r="A10" s="121" t="s">
        <v>603</v>
      </c>
      <c r="B10" s="218">
        <v>6608</v>
      </c>
      <c r="C10" s="218">
        <v>6609</v>
      </c>
      <c r="D10" s="218">
        <v>6608</v>
      </c>
      <c r="E10" s="218">
        <v>6609</v>
      </c>
      <c r="F10" s="218">
        <v>6609</v>
      </c>
      <c r="G10" s="218">
        <v>6608</v>
      </c>
      <c r="H10" s="218">
        <v>6609</v>
      </c>
      <c r="I10" s="218">
        <v>6608</v>
      </c>
      <c r="J10" s="218">
        <v>6609</v>
      </c>
      <c r="K10" s="218">
        <v>8963</v>
      </c>
      <c r="L10" s="218">
        <v>9562</v>
      </c>
      <c r="M10" s="218">
        <v>9834</v>
      </c>
      <c r="N10" s="225">
        <f t="shared" si="0"/>
        <v>87836</v>
      </c>
    </row>
    <row r="11" spans="1:14" ht="22.5">
      <c r="A11" s="121" t="s">
        <v>709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25">
        <f t="shared" si="0"/>
        <v>0</v>
      </c>
    </row>
    <row r="12" spans="1:14" ht="23.25" thickBot="1">
      <c r="A12" s="137" t="s">
        <v>933</v>
      </c>
      <c r="B12" s="218">
        <v>5187</v>
      </c>
      <c r="C12" s="218">
        <v>5187</v>
      </c>
      <c r="D12" s="218">
        <v>5187</v>
      </c>
      <c r="E12" s="218">
        <v>5188</v>
      </c>
      <c r="F12" s="218">
        <v>5187</v>
      </c>
      <c r="G12" s="218">
        <v>5187</v>
      </c>
      <c r="H12" s="218">
        <v>5187</v>
      </c>
      <c r="I12" s="218">
        <v>5188</v>
      </c>
      <c r="J12" s="218">
        <v>5187</v>
      </c>
      <c r="K12" s="218">
        <v>5187</v>
      </c>
      <c r="L12" s="218">
        <v>100045</v>
      </c>
      <c r="M12" s="227">
        <v>5998</v>
      </c>
      <c r="N12" s="225">
        <f t="shared" si="0"/>
        <v>157915</v>
      </c>
    </row>
    <row r="13" spans="1:14" ht="13.5" thickTop="1">
      <c r="A13" s="122" t="s">
        <v>710</v>
      </c>
      <c r="B13" s="228">
        <f>SUM(B4:B12)</f>
        <v>20112</v>
      </c>
      <c r="C13" s="228">
        <f aca="true" t="shared" si="1" ref="C13:M13">SUM(C4:C12)</f>
        <v>20115</v>
      </c>
      <c r="D13" s="228">
        <f t="shared" si="1"/>
        <v>50951</v>
      </c>
      <c r="E13" s="228">
        <f t="shared" si="1"/>
        <v>50954</v>
      </c>
      <c r="F13" s="228">
        <f t="shared" si="1"/>
        <v>28028</v>
      </c>
      <c r="G13" s="228">
        <f t="shared" si="1"/>
        <v>59233</v>
      </c>
      <c r="H13" s="228">
        <f t="shared" si="1"/>
        <v>59235</v>
      </c>
      <c r="I13" s="228">
        <f t="shared" si="1"/>
        <v>30766</v>
      </c>
      <c r="J13" s="228">
        <f t="shared" si="1"/>
        <v>30766</v>
      </c>
      <c r="K13" s="228">
        <f t="shared" si="1"/>
        <v>33345</v>
      </c>
      <c r="L13" s="228">
        <f t="shared" si="1"/>
        <v>130425</v>
      </c>
      <c r="M13" s="228">
        <f t="shared" si="1"/>
        <v>32450</v>
      </c>
      <c r="N13" s="228">
        <f>SUM(N4:N12)</f>
        <v>546380</v>
      </c>
    </row>
    <row r="14" spans="1:14" ht="12.75">
      <c r="A14" s="5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3.5" thickBot="1">
      <c r="A15" s="46" t="s">
        <v>690</v>
      </c>
      <c r="B15" s="47" t="s">
        <v>691</v>
      </c>
      <c r="C15" s="47" t="s">
        <v>692</v>
      </c>
      <c r="D15" s="47" t="s">
        <v>693</v>
      </c>
      <c r="E15" s="47" t="s">
        <v>694</v>
      </c>
      <c r="F15" s="47" t="s">
        <v>695</v>
      </c>
      <c r="G15" s="47" t="s">
        <v>696</v>
      </c>
      <c r="H15" s="47" t="s">
        <v>697</v>
      </c>
      <c r="I15" s="47" t="s">
        <v>698</v>
      </c>
      <c r="J15" s="47" t="s">
        <v>699</v>
      </c>
      <c r="K15" s="47" t="s">
        <v>700</v>
      </c>
      <c r="L15" s="47" t="s">
        <v>701</v>
      </c>
      <c r="M15" s="48" t="s">
        <v>702</v>
      </c>
      <c r="N15" s="49" t="s">
        <v>703</v>
      </c>
    </row>
    <row r="16" spans="1:14" ht="22.5">
      <c r="A16" s="84" t="s">
        <v>704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90"/>
    </row>
    <row r="17" spans="1:14" ht="12.75">
      <c r="A17" s="121" t="s">
        <v>711</v>
      </c>
      <c r="B17" s="218">
        <v>2151</v>
      </c>
      <c r="C17" s="218">
        <v>2151</v>
      </c>
      <c r="D17" s="218">
        <v>2151</v>
      </c>
      <c r="E17" s="218">
        <v>2151</v>
      </c>
      <c r="F17" s="218">
        <v>2151</v>
      </c>
      <c r="G17" s="218">
        <v>2151</v>
      </c>
      <c r="H17" s="218">
        <v>2151</v>
      </c>
      <c r="I17" s="218">
        <v>2151</v>
      </c>
      <c r="J17" s="218">
        <v>2151</v>
      </c>
      <c r="K17" s="218">
        <v>2151</v>
      </c>
      <c r="L17" s="218">
        <v>2151</v>
      </c>
      <c r="M17" s="218">
        <v>4889</v>
      </c>
      <c r="N17" s="229">
        <f>SUM(B17:M17)</f>
        <v>28550</v>
      </c>
    </row>
    <row r="18" spans="1:14" ht="12.75">
      <c r="A18" s="121" t="s">
        <v>712</v>
      </c>
      <c r="B18" s="218">
        <v>3307</v>
      </c>
      <c r="C18" s="218">
        <v>3307</v>
      </c>
      <c r="D18" s="218">
        <v>3307</v>
      </c>
      <c r="E18" s="218">
        <v>3307</v>
      </c>
      <c r="F18" s="218">
        <v>3307</v>
      </c>
      <c r="G18" s="218">
        <v>3307</v>
      </c>
      <c r="H18" s="218">
        <v>3307</v>
      </c>
      <c r="I18" s="218">
        <v>3307</v>
      </c>
      <c r="J18" s="218">
        <v>3308</v>
      </c>
      <c r="K18" s="218">
        <v>3307</v>
      </c>
      <c r="L18" s="218">
        <v>3307</v>
      </c>
      <c r="M18" s="227">
        <v>3307</v>
      </c>
      <c r="N18" s="229">
        <f aca="true" t="shared" si="2" ref="N18:N25">SUM(B18:M18)</f>
        <v>39685</v>
      </c>
    </row>
    <row r="19" spans="1:14" ht="22.5">
      <c r="A19" s="121" t="s">
        <v>713</v>
      </c>
      <c r="B19" s="218">
        <v>4808</v>
      </c>
      <c r="C19" s="218">
        <v>4809</v>
      </c>
      <c r="D19" s="218">
        <v>4808</v>
      </c>
      <c r="E19" s="218">
        <v>4809</v>
      </c>
      <c r="F19" s="218">
        <v>4808</v>
      </c>
      <c r="G19" s="218">
        <v>4809</v>
      </c>
      <c r="H19" s="218">
        <v>5651</v>
      </c>
      <c r="I19" s="218">
        <v>5651</v>
      </c>
      <c r="J19" s="218">
        <v>5651</v>
      </c>
      <c r="K19" s="218">
        <v>7910</v>
      </c>
      <c r="L19" s="218">
        <v>10301</v>
      </c>
      <c r="M19" s="227">
        <v>10299</v>
      </c>
      <c r="N19" s="229">
        <f t="shared" si="2"/>
        <v>74314</v>
      </c>
    </row>
    <row r="20" spans="1:14" ht="22.5">
      <c r="A20" s="121" t="s">
        <v>714</v>
      </c>
      <c r="B20" s="218">
        <v>3324</v>
      </c>
      <c r="C20" s="218">
        <v>3324</v>
      </c>
      <c r="D20" s="218">
        <v>3324</v>
      </c>
      <c r="E20" s="218">
        <v>3324</v>
      </c>
      <c r="F20" s="218">
        <v>3324</v>
      </c>
      <c r="G20" s="218">
        <v>3324</v>
      </c>
      <c r="H20" s="218">
        <v>7856</v>
      </c>
      <c r="I20" s="218">
        <v>7856</v>
      </c>
      <c r="J20" s="218">
        <v>7857</v>
      </c>
      <c r="K20" s="218">
        <v>12132</v>
      </c>
      <c r="L20" s="218">
        <v>11136</v>
      </c>
      <c r="M20" s="227">
        <v>11749</v>
      </c>
      <c r="N20" s="229">
        <f t="shared" si="2"/>
        <v>78530</v>
      </c>
    </row>
    <row r="21" spans="1:14" ht="22.5">
      <c r="A21" s="121" t="s">
        <v>715</v>
      </c>
      <c r="B21" s="218"/>
      <c r="C21" s="218"/>
      <c r="D21" s="218"/>
      <c r="E21" s="218"/>
      <c r="F21" s="218"/>
      <c r="G21" s="218"/>
      <c r="H21" s="218"/>
      <c r="I21" s="218">
        <v>24247</v>
      </c>
      <c r="J21" s="218">
        <v>24247</v>
      </c>
      <c r="K21" s="218">
        <v>27368</v>
      </c>
      <c r="L21" s="218">
        <v>19550</v>
      </c>
      <c r="M21" s="227">
        <v>25292</v>
      </c>
      <c r="N21" s="229">
        <f t="shared" si="2"/>
        <v>120704</v>
      </c>
    </row>
    <row r="22" spans="1:14" ht="22.5">
      <c r="A22" s="121" t="s">
        <v>716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>
        <v>140</v>
      </c>
      <c r="N22" s="229">
        <f t="shared" si="2"/>
        <v>140</v>
      </c>
    </row>
    <row r="23" spans="1:14" ht="12.75">
      <c r="A23" s="121" t="s">
        <v>717</v>
      </c>
      <c r="B23" s="218">
        <v>392</v>
      </c>
      <c r="C23" s="218">
        <v>392</v>
      </c>
      <c r="D23" s="218">
        <v>392</v>
      </c>
      <c r="E23" s="218">
        <v>391</v>
      </c>
      <c r="F23" s="218">
        <v>392</v>
      </c>
      <c r="G23" s="218">
        <v>392</v>
      </c>
      <c r="H23" s="218">
        <v>1324</v>
      </c>
      <c r="I23" s="218">
        <v>1324</v>
      </c>
      <c r="J23" s="218">
        <v>1324</v>
      </c>
      <c r="K23" s="218">
        <v>1435</v>
      </c>
      <c r="L23" s="218">
        <v>48898</v>
      </c>
      <c r="M23" s="227">
        <v>45959</v>
      </c>
      <c r="N23" s="229">
        <f t="shared" si="2"/>
        <v>102615</v>
      </c>
    </row>
    <row r="24" spans="1:14" ht="22.5">
      <c r="A24" s="121" t="s">
        <v>718</v>
      </c>
      <c r="B24" s="218">
        <v>3232</v>
      </c>
      <c r="C24" s="218">
        <v>3232</v>
      </c>
      <c r="D24" s="218">
        <v>3232</v>
      </c>
      <c r="E24" s="218">
        <v>3232</v>
      </c>
      <c r="F24" s="218">
        <v>3232</v>
      </c>
      <c r="G24" s="218">
        <v>3232</v>
      </c>
      <c r="H24" s="218">
        <v>3232</v>
      </c>
      <c r="I24" s="218">
        <v>3233</v>
      </c>
      <c r="J24" s="218">
        <v>3232</v>
      </c>
      <c r="K24" s="218">
        <v>3232</v>
      </c>
      <c r="L24" s="218">
        <v>3232</v>
      </c>
      <c r="M24" s="218">
        <v>3232</v>
      </c>
      <c r="N24" s="229">
        <f t="shared" si="2"/>
        <v>38785</v>
      </c>
    </row>
    <row r="25" spans="1:14" ht="23.25" thickBot="1">
      <c r="A25" s="121" t="s">
        <v>719</v>
      </c>
      <c r="B25" s="218">
        <v>5187</v>
      </c>
      <c r="C25" s="218">
        <v>5187</v>
      </c>
      <c r="D25" s="218">
        <v>5187</v>
      </c>
      <c r="E25" s="218">
        <v>5188</v>
      </c>
      <c r="F25" s="218">
        <v>5187</v>
      </c>
      <c r="G25" s="218">
        <v>5187</v>
      </c>
      <c r="H25" s="218">
        <v>5187</v>
      </c>
      <c r="I25" s="218">
        <v>5188</v>
      </c>
      <c r="J25" s="218">
        <v>5187</v>
      </c>
      <c r="K25" s="218">
        <v>5187</v>
      </c>
      <c r="L25" s="218">
        <v>5187</v>
      </c>
      <c r="M25" s="227">
        <v>5998</v>
      </c>
      <c r="N25" s="229">
        <f t="shared" si="2"/>
        <v>63057</v>
      </c>
    </row>
    <row r="26" spans="1:14" ht="13.5" thickTop="1">
      <c r="A26" s="122" t="s">
        <v>710</v>
      </c>
      <c r="B26" s="228">
        <f>SUM(B17:B25)</f>
        <v>22401</v>
      </c>
      <c r="C26" s="228">
        <f aca="true" t="shared" si="3" ref="C26:N26">SUM(C17:C25)</f>
        <v>22402</v>
      </c>
      <c r="D26" s="228">
        <f t="shared" si="3"/>
        <v>22401</v>
      </c>
      <c r="E26" s="228">
        <f t="shared" si="3"/>
        <v>22402</v>
      </c>
      <c r="F26" s="228">
        <f t="shared" si="3"/>
        <v>22401</v>
      </c>
      <c r="G26" s="228">
        <f t="shared" si="3"/>
        <v>22402</v>
      </c>
      <c r="H26" s="228">
        <f t="shared" si="3"/>
        <v>28708</v>
      </c>
      <c r="I26" s="228">
        <f t="shared" si="3"/>
        <v>52957</v>
      </c>
      <c r="J26" s="228">
        <f t="shared" si="3"/>
        <v>52957</v>
      </c>
      <c r="K26" s="228">
        <f t="shared" si="3"/>
        <v>62722</v>
      </c>
      <c r="L26" s="228">
        <f t="shared" si="3"/>
        <v>103762</v>
      </c>
      <c r="M26" s="228">
        <f t="shared" si="3"/>
        <v>110865</v>
      </c>
      <c r="N26" s="228">
        <f t="shared" si="3"/>
        <v>546380</v>
      </c>
    </row>
    <row r="27" spans="2:14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21.57421875" style="0" customWidth="1"/>
    <col min="4" max="4" width="11.8515625" style="0" customWidth="1"/>
    <col min="5" max="5" width="11.140625" style="0" customWidth="1"/>
    <col min="6" max="6" width="41.7109375" style="0" customWidth="1"/>
  </cols>
  <sheetData>
    <row r="2" ht="12.75">
      <c r="F2" s="54" t="s">
        <v>806</v>
      </c>
    </row>
    <row r="5" spans="2:6" ht="12.75">
      <c r="B5" s="55" t="s">
        <v>807</v>
      </c>
      <c r="C5" s="55"/>
      <c r="D5" s="55"/>
      <c r="E5" s="55"/>
      <c r="F5" s="55"/>
    </row>
    <row r="6" ht="12.75">
      <c r="F6" s="56" t="s">
        <v>606</v>
      </c>
    </row>
    <row r="7" spans="1:6" ht="45">
      <c r="A7" s="52"/>
      <c r="B7" s="52" t="s">
        <v>808</v>
      </c>
      <c r="C7" s="52" t="s">
        <v>809</v>
      </c>
      <c r="D7" s="138" t="s">
        <v>810</v>
      </c>
      <c r="E7" s="138" t="s">
        <v>811</v>
      </c>
      <c r="F7" s="138" t="s">
        <v>812</v>
      </c>
    </row>
    <row r="8" spans="1:6" ht="67.5">
      <c r="A8" s="52" t="s">
        <v>813</v>
      </c>
      <c r="B8" s="138" t="s">
        <v>814</v>
      </c>
      <c r="C8" s="52" t="s">
        <v>815</v>
      </c>
      <c r="D8" s="139">
        <v>27882</v>
      </c>
      <c r="E8" s="139">
        <v>27882</v>
      </c>
      <c r="F8" s="138" t="s">
        <v>816</v>
      </c>
    </row>
    <row r="9" spans="1:6" ht="56.25">
      <c r="A9" s="52" t="s">
        <v>817</v>
      </c>
      <c r="B9" s="138" t="s">
        <v>818</v>
      </c>
      <c r="C9" s="52" t="s">
        <v>819</v>
      </c>
      <c r="D9" s="139">
        <v>54389</v>
      </c>
      <c r="E9" s="139">
        <v>54389</v>
      </c>
      <c r="F9" s="138" t="s">
        <v>820</v>
      </c>
    </row>
    <row r="10" spans="1:6" ht="56.25">
      <c r="A10" s="52" t="s">
        <v>821</v>
      </c>
      <c r="B10" s="52" t="s">
        <v>822</v>
      </c>
      <c r="C10" s="138" t="s">
        <v>823</v>
      </c>
      <c r="D10" s="139">
        <v>32000</v>
      </c>
      <c r="E10" s="139">
        <v>32000</v>
      </c>
      <c r="F10" s="138" t="s">
        <v>824</v>
      </c>
    </row>
    <row r="11" spans="1:6" ht="78.75">
      <c r="A11" s="52" t="s">
        <v>825</v>
      </c>
      <c r="B11" s="138" t="s">
        <v>826</v>
      </c>
      <c r="C11" s="138" t="s">
        <v>827</v>
      </c>
      <c r="D11" s="139">
        <v>3500</v>
      </c>
      <c r="E11" s="139">
        <v>3500</v>
      </c>
      <c r="F11" s="138" t="s">
        <v>828</v>
      </c>
    </row>
    <row r="12" spans="1:6" ht="67.5">
      <c r="A12" s="52" t="s">
        <v>874</v>
      </c>
      <c r="B12" s="138" t="s">
        <v>875</v>
      </c>
      <c r="C12" s="138" t="s">
        <v>876</v>
      </c>
      <c r="D12" s="139">
        <v>9983</v>
      </c>
      <c r="E12" s="139">
        <v>2496</v>
      </c>
      <c r="F12" s="138" t="s">
        <v>877</v>
      </c>
    </row>
    <row r="13" spans="1:6" ht="12.75">
      <c r="A13" s="52"/>
      <c r="B13" s="140" t="s">
        <v>710</v>
      </c>
      <c r="C13" s="140"/>
      <c r="D13" s="141">
        <f>SUM(D8:D12)</f>
        <v>127754</v>
      </c>
      <c r="E13" s="141">
        <f>SUM(E8:E12)</f>
        <v>120267</v>
      </c>
      <c r="F13" s="5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8.00390625" style="0" customWidth="1"/>
    <col min="2" max="2" width="32.28125" style="0" customWidth="1"/>
    <col min="3" max="3" width="12.140625" style="51" customWidth="1"/>
    <col min="4" max="4" width="11.7109375" style="0" customWidth="1"/>
  </cols>
  <sheetData>
    <row r="1" ht="12.75">
      <c r="D1" s="91" t="s">
        <v>896</v>
      </c>
    </row>
    <row r="2" spans="1:4" ht="12.75">
      <c r="A2" s="357" t="s">
        <v>946</v>
      </c>
      <c r="B2" s="357"/>
      <c r="C2" s="357"/>
      <c r="D2" s="357"/>
    </row>
    <row r="4" spans="1:4" ht="12.75">
      <c r="A4" s="358" t="s">
        <v>881</v>
      </c>
      <c r="B4" s="359"/>
      <c r="C4" s="359"/>
      <c r="D4" s="360"/>
    </row>
    <row r="5" spans="1:4" ht="12.75">
      <c r="A5" s="168" t="s">
        <v>882</v>
      </c>
      <c r="B5" s="169" t="s">
        <v>690</v>
      </c>
      <c r="C5" s="170" t="s">
        <v>883</v>
      </c>
      <c r="D5" s="169" t="s">
        <v>884</v>
      </c>
    </row>
    <row r="6" spans="1:4" ht="45">
      <c r="A6" s="169" t="s">
        <v>885</v>
      </c>
      <c r="B6" s="137" t="s">
        <v>886</v>
      </c>
      <c r="C6" s="171">
        <v>36273837</v>
      </c>
      <c r="D6" s="172">
        <v>41729</v>
      </c>
    </row>
    <row r="7" spans="1:4" ht="123.75">
      <c r="A7" s="174" t="s">
        <v>895</v>
      </c>
      <c r="B7" s="137" t="s">
        <v>948</v>
      </c>
      <c r="C7" s="171">
        <v>90842482</v>
      </c>
      <c r="D7" s="172">
        <v>41639</v>
      </c>
    </row>
    <row r="8" spans="1:4" ht="12.75">
      <c r="A8" s="361" t="s">
        <v>887</v>
      </c>
      <c r="B8" s="361"/>
      <c r="C8" s="173">
        <f>SUM(C6:C7)</f>
        <v>127116319</v>
      </c>
      <c r="D8" s="165"/>
    </row>
    <row r="11" spans="1:4" ht="12.75">
      <c r="A11" s="362" t="s">
        <v>888</v>
      </c>
      <c r="B11" s="362"/>
      <c r="C11" s="362"/>
      <c r="D11" s="362"/>
    </row>
    <row r="12" spans="1:4" ht="12.75">
      <c r="A12" s="123" t="s">
        <v>882</v>
      </c>
      <c r="B12" s="124" t="s">
        <v>690</v>
      </c>
      <c r="C12" s="125" t="s">
        <v>889</v>
      </c>
      <c r="D12" s="124" t="s">
        <v>884</v>
      </c>
    </row>
    <row r="13" spans="1:4" ht="45">
      <c r="A13" s="169" t="s">
        <v>890</v>
      </c>
      <c r="B13" s="137" t="s">
        <v>891</v>
      </c>
      <c r="C13" s="171">
        <v>3066007</v>
      </c>
      <c r="D13" s="172">
        <v>48153</v>
      </c>
    </row>
    <row r="14" spans="1:4" ht="56.25">
      <c r="A14" s="169" t="s">
        <v>892</v>
      </c>
      <c r="B14" s="137" t="s">
        <v>893</v>
      </c>
      <c r="C14" s="171">
        <v>9913811</v>
      </c>
      <c r="D14" s="172">
        <v>44834</v>
      </c>
    </row>
    <row r="15" spans="1:4" ht="22.5" customHeight="1">
      <c r="A15" s="355" t="s">
        <v>894</v>
      </c>
      <c r="B15" s="356"/>
      <c r="C15" s="173">
        <f>SUM(C13:C14)</f>
        <v>12979818</v>
      </c>
      <c r="D15" s="165"/>
    </row>
    <row r="17" spans="1:3" ht="24" customHeight="1">
      <c r="A17" s="355" t="s">
        <v>947</v>
      </c>
      <c r="B17" s="356"/>
      <c r="C17" s="173">
        <f>SUM(C8+C15)</f>
        <v>140096137</v>
      </c>
    </row>
  </sheetData>
  <sheetProtection/>
  <mergeCells count="6">
    <mergeCell ref="A15:B15"/>
    <mergeCell ref="A17:B17"/>
    <mergeCell ref="A2:D2"/>
    <mergeCell ref="A4:D4"/>
    <mergeCell ref="A8:B8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0">
      <selection activeCell="H4" sqref="H4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1.57421875" style="0" customWidth="1"/>
    <col min="4" max="4" width="11.28125" style="0" customWidth="1"/>
    <col min="5" max="5" width="10.57421875" style="0" customWidth="1"/>
    <col min="6" max="6" width="10.7109375" style="0" customWidth="1"/>
  </cols>
  <sheetData>
    <row r="2" spans="1:4" ht="12.75">
      <c r="A2" s="130" t="s">
        <v>904</v>
      </c>
      <c r="B2" s="130"/>
      <c r="C2" s="130"/>
      <c r="D2" s="130"/>
    </row>
    <row r="3" spans="1:5" ht="33.75">
      <c r="A3" s="126" t="s">
        <v>690</v>
      </c>
      <c r="B3" s="127" t="s">
        <v>899</v>
      </c>
      <c r="C3" s="124" t="s">
        <v>884</v>
      </c>
      <c r="D3" s="127" t="s">
        <v>900</v>
      </c>
      <c r="E3" s="127" t="s">
        <v>901</v>
      </c>
    </row>
    <row r="4" spans="1:5" ht="83.25" customHeight="1">
      <c r="A4" s="129" t="s">
        <v>902</v>
      </c>
      <c r="B4" s="59">
        <v>43263058</v>
      </c>
      <c r="C4" s="128">
        <v>41729</v>
      </c>
      <c r="D4" s="57">
        <v>0</v>
      </c>
      <c r="E4" s="59">
        <v>43263058</v>
      </c>
    </row>
    <row r="5" spans="1:5" ht="20.25" customHeight="1">
      <c r="A5" s="131"/>
      <c r="B5" s="132"/>
      <c r="C5" s="133"/>
      <c r="D5" s="134"/>
      <c r="E5" s="132"/>
    </row>
    <row r="6" spans="1:5" ht="44.25" customHeight="1">
      <c r="A6" s="126" t="s">
        <v>690</v>
      </c>
      <c r="B6" s="127" t="s">
        <v>899</v>
      </c>
      <c r="C6" s="124" t="s">
        <v>884</v>
      </c>
      <c r="D6" s="127" t="s">
        <v>900</v>
      </c>
      <c r="E6" s="135"/>
    </row>
    <row r="7" spans="1:5" ht="83.25" customHeight="1">
      <c r="A7" s="129" t="s">
        <v>925</v>
      </c>
      <c r="B7" s="59">
        <v>94858233</v>
      </c>
      <c r="C7" s="128">
        <v>41639</v>
      </c>
      <c r="D7" s="59">
        <v>94858233</v>
      </c>
      <c r="E7" s="132"/>
    </row>
    <row r="9" spans="1:5" ht="12.75">
      <c r="A9" s="130" t="s">
        <v>903</v>
      </c>
      <c r="B9" s="130"/>
      <c r="C9" s="130"/>
      <c r="D9" s="130"/>
      <c r="E9" s="130"/>
    </row>
    <row r="11" spans="1:12" ht="29.25">
      <c r="A11" s="57" t="s">
        <v>690</v>
      </c>
      <c r="B11" s="127" t="s">
        <v>899</v>
      </c>
      <c r="C11" s="57" t="s">
        <v>884</v>
      </c>
      <c r="D11" s="129" t="s">
        <v>900</v>
      </c>
      <c r="E11" s="129" t="s">
        <v>905</v>
      </c>
      <c r="F11" s="129" t="s">
        <v>906</v>
      </c>
      <c r="G11" s="129" t="s">
        <v>907</v>
      </c>
      <c r="H11" s="129" t="s">
        <v>908</v>
      </c>
      <c r="I11" s="129" t="s">
        <v>909</v>
      </c>
      <c r="J11" s="129" t="s">
        <v>910</v>
      </c>
      <c r="K11" s="129" t="s">
        <v>911</v>
      </c>
      <c r="L11" s="129" t="s">
        <v>912</v>
      </c>
    </row>
    <row r="12" spans="1:12" ht="21" customHeight="1">
      <c r="A12" s="363" t="s">
        <v>923</v>
      </c>
      <c r="B12" s="366">
        <v>3066007</v>
      </c>
      <c r="C12" s="369">
        <v>48153</v>
      </c>
      <c r="D12" s="59">
        <v>133886</v>
      </c>
      <c r="E12" s="59">
        <v>278884</v>
      </c>
      <c r="F12" s="59">
        <v>328280</v>
      </c>
      <c r="G12" s="59">
        <v>309325</v>
      </c>
      <c r="H12" s="59">
        <v>141228</v>
      </c>
      <c r="I12" s="59">
        <v>133886</v>
      </c>
      <c r="J12" s="59">
        <v>133886</v>
      </c>
      <c r="K12" s="59">
        <v>133886</v>
      </c>
      <c r="L12" s="59">
        <v>133886</v>
      </c>
    </row>
    <row r="13" spans="1:12" ht="29.25">
      <c r="A13" s="364"/>
      <c r="B13" s="367"/>
      <c r="C13" s="370"/>
      <c r="D13" s="129" t="s">
        <v>913</v>
      </c>
      <c r="E13" s="129" t="s">
        <v>914</v>
      </c>
      <c r="F13" s="129" t="s">
        <v>915</v>
      </c>
      <c r="G13" s="129" t="s">
        <v>916</v>
      </c>
      <c r="H13" s="129" t="s">
        <v>917</v>
      </c>
      <c r="I13" s="129" t="s">
        <v>918</v>
      </c>
      <c r="J13" s="129" t="s">
        <v>919</v>
      </c>
      <c r="K13" s="129" t="s">
        <v>920</v>
      </c>
      <c r="L13" s="129" t="s">
        <v>921</v>
      </c>
    </row>
    <row r="14" spans="1:12" ht="18" customHeight="1">
      <c r="A14" s="364"/>
      <c r="B14" s="367"/>
      <c r="C14" s="370"/>
      <c r="D14" s="59">
        <v>133886</v>
      </c>
      <c r="E14" s="59">
        <v>133886</v>
      </c>
      <c r="F14" s="59">
        <v>133886</v>
      </c>
      <c r="G14" s="59">
        <v>133886</v>
      </c>
      <c r="H14" s="59">
        <v>133886</v>
      </c>
      <c r="I14" s="59">
        <v>133886</v>
      </c>
      <c r="J14" s="59">
        <v>133886</v>
      </c>
      <c r="K14" s="59">
        <v>133886</v>
      </c>
      <c r="L14" s="59">
        <v>133886</v>
      </c>
    </row>
    <row r="15" spans="1:4" ht="29.25">
      <c r="A15" s="364"/>
      <c r="B15" s="367"/>
      <c r="C15" s="370"/>
      <c r="D15" s="129" t="s">
        <v>922</v>
      </c>
    </row>
    <row r="16" spans="1:6" ht="20.25" customHeight="1">
      <c r="A16" s="365"/>
      <c r="B16" s="368"/>
      <c r="C16" s="371"/>
      <c r="D16" s="59">
        <v>133886</v>
      </c>
      <c r="E16" s="51"/>
      <c r="F16" s="96"/>
    </row>
    <row r="18" spans="1:12" ht="29.25">
      <c r="A18" s="57" t="s">
        <v>690</v>
      </c>
      <c r="B18" s="127" t="s">
        <v>899</v>
      </c>
      <c r="C18" s="57" t="s">
        <v>884</v>
      </c>
      <c r="D18" s="129" t="s">
        <v>900</v>
      </c>
      <c r="E18" s="129" t="s">
        <v>905</v>
      </c>
      <c r="F18" s="129" t="s">
        <v>906</v>
      </c>
      <c r="G18" s="129" t="s">
        <v>907</v>
      </c>
      <c r="H18" s="129" t="s">
        <v>908</v>
      </c>
      <c r="I18" s="129" t="s">
        <v>909</v>
      </c>
      <c r="J18" s="129" t="s">
        <v>910</v>
      </c>
      <c r="K18" s="129" t="s">
        <v>911</v>
      </c>
      <c r="L18" s="129" t="s">
        <v>912</v>
      </c>
    </row>
    <row r="19" spans="1:12" ht="20.25" customHeight="1">
      <c r="A19" s="372" t="s">
        <v>924</v>
      </c>
      <c r="B19" s="373">
        <v>10205911</v>
      </c>
      <c r="C19" s="374">
        <v>44834</v>
      </c>
      <c r="D19" s="101">
        <v>1214121</v>
      </c>
      <c r="E19" s="101">
        <v>1612298</v>
      </c>
      <c r="F19" s="101">
        <v>1562953</v>
      </c>
      <c r="G19" s="101">
        <v>1168400</v>
      </c>
      <c r="H19" s="101">
        <v>1168400</v>
      </c>
      <c r="I19" s="101">
        <v>1168400</v>
      </c>
      <c r="J19" s="101">
        <v>1168400</v>
      </c>
      <c r="K19" s="101">
        <v>389500</v>
      </c>
      <c r="L19" s="101">
        <v>389500</v>
      </c>
    </row>
    <row r="20" spans="1:4" ht="29.25">
      <c r="A20" s="372"/>
      <c r="B20" s="373"/>
      <c r="C20" s="375"/>
      <c r="D20" s="129" t="s">
        <v>913</v>
      </c>
    </row>
    <row r="21" spans="1:6" ht="21" customHeight="1">
      <c r="A21" s="372"/>
      <c r="B21" s="373"/>
      <c r="C21" s="375"/>
      <c r="D21" s="101">
        <v>363939</v>
      </c>
      <c r="F21" s="92"/>
    </row>
  </sheetData>
  <sheetProtection/>
  <mergeCells count="6">
    <mergeCell ref="A12:A16"/>
    <mergeCell ref="B12:B16"/>
    <mergeCell ref="C12:C16"/>
    <mergeCell ref="A19:A21"/>
    <mergeCell ref="B19:B21"/>
    <mergeCell ref="C19:C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koszonebe</dc:creator>
  <cp:keywords/>
  <dc:description/>
  <cp:lastModifiedBy>630</cp:lastModifiedBy>
  <cp:lastPrinted>2014-05-09T12:30:58Z</cp:lastPrinted>
  <dcterms:created xsi:type="dcterms:W3CDTF">2013-05-30T07:48:18Z</dcterms:created>
  <dcterms:modified xsi:type="dcterms:W3CDTF">2014-05-09T12:32:40Z</dcterms:modified>
  <cp:category/>
  <cp:version/>
  <cp:contentType/>
  <cp:contentStatus/>
</cp:coreProperties>
</file>